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K:\GISProd\Data\911 data\CAPCOG\GeoComm\Data Hub\2022 DataHubPortal_Results\DataHubPortal_Results_09-Sep2022\Comprehensive Performance Reports\"/>
    </mc:Choice>
  </mc:AlternateContent>
  <xr:revisionPtr revIDLastSave="0" documentId="13_ncr:1_{1588D044-E3E7-4F97-B9F6-E3E15824B22C}" xr6:coauthVersionLast="47" xr6:coauthVersionMax="47" xr10:uidLastSave="{00000000-0000-0000-0000-000000000000}"/>
  <bookViews>
    <workbookView xWindow="-110" yWindow="-110" windowWidth="38620" windowHeight="21100" xr2:uid="{00000000-000D-0000-FFFF-FFFF00000000}"/>
  </bookViews>
  <sheets>
    <sheet name="Williamson - Summary" sheetId="1" r:id="rId1"/>
    <sheet name="Critical Errors" sheetId="2" r:id="rId2"/>
    <sheet name="Significant Errors" sheetId="3" r:id="rId3"/>
    <sheet name="ALI &amp; MSAG" sheetId="4" r:id="rId4"/>
    <sheet name="Legacy Errors" sheetId="5" r:id="rId5"/>
    <sheet name="Unique Features with Errors" sheetId="6" r:id="rId6"/>
    <sheet name="EGDMS"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7" l="1"/>
  <c r="G26" i="7"/>
  <c r="F26" i="7"/>
  <c r="E26" i="7"/>
  <c r="M25" i="7"/>
  <c r="M27" i="7" s="1"/>
  <c r="L25" i="7"/>
  <c r="L27" i="7" s="1"/>
  <c r="K25" i="7"/>
  <c r="K27" i="7" s="1"/>
  <c r="J25" i="7"/>
  <c r="J27" i="7" s="1"/>
  <c r="I25" i="7"/>
  <c r="I27" i="7" s="1"/>
  <c r="H25" i="7"/>
  <c r="H27" i="7" s="1"/>
  <c r="G25" i="7"/>
  <c r="G27" i="7" s="1"/>
  <c r="F25" i="7"/>
  <c r="E25" i="7"/>
  <c r="E27" i="7" s="1"/>
  <c r="G12" i="7"/>
  <c r="G11" i="7"/>
  <c r="F11" i="7"/>
  <c r="E11" i="7"/>
  <c r="M10" i="7"/>
  <c r="M12" i="7" s="1"/>
  <c r="L10" i="7"/>
  <c r="L12" i="7" s="1"/>
  <c r="K10" i="7"/>
  <c r="K12" i="7" s="1"/>
  <c r="J10" i="7"/>
  <c r="J12" i="7" s="1"/>
  <c r="I10" i="7"/>
  <c r="I12" i="7" s="1"/>
  <c r="H10" i="7"/>
  <c r="H12" i="7" s="1"/>
  <c r="G10" i="7"/>
  <c r="F10" i="7"/>
  <c r="F12" i="7" s="1"/>
  <c r="E10" i="7"/>
  <c r="E12" i="7" s="1"/>
  <c r="M45" i="6"/>
  <c r="L45" i="6"/>
  <c r="K45" i="6"/>
  <c r="J45" i="6"/>
  <c r="I45" i="6"/>
  <c r="H45" i="6"/>
  <c r="G45" i="6"/>
  <c r="F45" i="6"/>
  <c r="E45" i="6"/>
  <c r="D45" i="6"/>
  <c r="C45" i="6"/>
  <c r="B45" i="6"/>
  <c r="M44" i="6"/>
  <c r="L44" i="6"/>
  <c r="K44" i="6"/>
  <c r="J44" i="6"/>
  <c r="I44" i="6"/>
  <c r="H44" i="6"/>
  <c r="G44" i="6"/>
  <c r="F44" i="6"/>
  <c r="E44" i="6"/>
  <c r="D44" i="6"/>
  <c r="C44" i="6"/>
  <c r="B44" i="6"/>
  <c r="M43" i="6"/>
  <c r="L43" i="6"/>
  <c r="K43" i="6"/>
  <c r="J43" i="6"/>
  <c r="I43" i="6"/>
  <c r="H43" i="6"/>
  <c r="G43" i="6"/>
  <c r="F43" i="6"/>
  <c r="E43" i="6"/>
  <c r="D43" i="6"/>
  <c r="C43" i="6"/>
  <c r="B43" i="6"/>
  <c r="M42" i="6"/>
  <c r="L42" i="6"/>
  <c r="K42" i="6"/>
  <c r="J42" i="6"/>
  <c r="I42" i="6"/>
  <c r="H42" i="6"/>
  <c r="G42" i="6"/>
  <c r="F42" i="6"/>
  <c r="E42" i="6"/>
  <c r="D42" i="6"/>
  <c r="C42" i="6"/>
  <c r="B42" i="6"/>
  <c r="M41" i="6"/>
  <c r="L41" i="6"/>
  <c r="K41" i="6"/>
  <c r="J41" i="6"/>
  <c r="I41" i="6"/>
  <c r="H41" i="6"/>
  <c r="G41" i="6"/>
  <c r="F41" i="6"/>
  <c r="E41" i="6"/>
  <c r="D41" i="6"/>
  <c r="C41" i="6"/>
  <c r="B41" i="6"/>
  <c r="M40" i="6"/>
  <c r="L40" i="6"/>
  <c r="K40" i="6"/>
  <c r="J40" i="6"/>
  <c r="I40" i="6"/>
  <c r="H40" i="6"/>
  <c r="G40" i="6"/>
  <c r="F40" i="6"/>
  <c r="E40" i="6"/>
  <c r="D40" i="6"/>
  <c r="C40" i="6"/>
  <c r="B40" i="6"/>
  <c r="M39" i="6"/>
  <c r="M46" i="6" s="1"/>
  <c r="L39" i="6"/>
  <c r="L46" i="6" s="1"/>
  <c r="K39" i="6"/>
  <c r="K46" i="6" s="1"/>
  <c r="J39" i="6"/>
  <c r="I39" i="6"/>
  <c r="I46" i="6" s="1"/>
  <c r="H39" i="6"/>
  <c r="H46" i="6" s="1"/>
  <c r="G39" i="6"/>
  <c r="F39" i="6"/>
  <c r="E39" i="6"/>
  <c r="E46" i="6" s="1"/>
  <c r="D39" i="6"/>
  <c r="D46" i="6" s="1"/>
  <c r="C39" i="6"/>
  <c r="B39" i="6"/>
  <c r="M27" i="6"/>
  <c r="L27" i="6"/>
  <c r="D27" i="6"/>
  <c r="M26" i="6"/>
  <c r="L26" i="6"/>
  <c r="K26" i="6"/>
  <c r="J26" i="6"/>
  <c r="I26" i="6"/>
  <c r="H26" i="6"/>
  <c r="G26" i="6"/>
  <c r="F26" i="6"/>
  <c r="E26" i="6"/>
  <c r="D26" i="6"/>
  <c r="C26" i="6"/>
  <c r="B26" i="6"/>
  <c r="M25" i="6"/>
  <c r="L25" i="6"/>
  <c r="K25" i="6"/>
  <c r="J25" i="6"/>
  <c r="I25" i="6"/>
  <c r="H25" i="6"/>
  <c r="G25" i="6"/>
  <c r="F25" i="6"/>
  <c r="E25" i="6"/>
  <c r="D25" i="6"/>
  <c r="C25" i="6"/>
  <c r="B25" i="6"/>
  <c r="M24" i="6"/>
  <c r="L24" i="6"/>
  <c r="K24" i="6"/>
  <c r="K27" i="6" s="1"/>
  <c r="J24" i="6"/>
  <c r="I24" i="6"/>
  <c r="I27" i="6" s="1"/>
  <c r="H24" i="6"/>
  <c r="H27" i="6" s="1"/>
  <c r="G24" i="6"/>
  <c r="F24" i="6"/>
  <c r="E24" i="6"/>
  <c r="D24" i="6"/>
  <c r="C24" i="6"/>
  <c r="B24" i="6"/>
  <c r="M15" i="6"/>
  <c r="L15" i="6"/>
  <c r="K15" i="6"/>
  <c r="J15" i="6"/>
  <c r="I15" i="6"/>
  <c r="H15" i="6"/>
  <c r="G15" i="6"/>
  <c r="F15" i="6"/>
  <c r="E15" i="6"/>
  <c r="D15" i="6"/>
  <c r="C15" i="6"/>
  <c r="B15" i="6"/>
  <c r="M14" i="6"/>
  <c r="L14" i="6"/>
  <c r="K14" i="6"/>
  <c r="J14" i="6"/>
  <c r="I14" i="6"/>
  <c r="H14" i="6"/>
  <c r="G14" i="6"/>
  <c r="F14" i="6"/>
  <c r="E14" i="6"/>
  <c r="D14" i="6"/>
  <c r="C14" i="6"/>
  <c r="B14" i="6"/>
  <c r="M13" i="6"/>
  <c r="L13" i="6"/>
  <c r="K13" i="6"/>
  <c r="J13" i="6"/>
  <c r="I13" i="6"/>
  <c r="H13" i="6"/>
  <c r="G13" i="6"/>
  <c r="F13" i="6"/>
  <c r="E13" i="6"/>
  <c r="D13" i="6"/>
  <c r="C13" i="6"/>
  <c r="B13" i="6"/>
  <c r="M12" i="6"/>
  <c r="L12" i="6"/>
  <c r="K12" i="6"/>
  <c r="J12" i="6"/>
  <c r="I12" i="6"/>
  <c r="H12" i="6"/>
  <c r="G12" i="6"/>
  <c r="F12" i="6"/>
  <c r="E12" i="6"/>
  <c r="D12" i="6"/>
  <c r="C12" i="6"/>
  <c r="B12" i="6"/>
  <c r="M11" i="6"/>
  <c r="L11" i="6"/>
  <c r="K11" i="6"/>
  <c r="J11" i="6"/>
  <c r="I11" i="6"/>
  <c r="H11" i="6"/>
  <c r="G11" i="6"/>
  <c r="F11" i="6"/>
  <c r="E11" i="6"/>
  <c r="D11" i="6"/>
  <c r="C11" i="6"/>
  <c r="B11" i="6"/>
  <c r="M10" i="6"/>
  <c r="L10" i="6"/>
  <c r="K10" i="6"/>
  <c r="J10" i="6"/>
  <c r="I10" i="6"/>
  <c r="H10" i="6"/>
  <c r="G10" i="6"/>
  <c r="F10" i="6"/>
  <c r="E10" i="6"/>
  <c r="D10" i="6"/>
  <c r="C10" i="6"/>
  <c r="B10" i="6"/>
  <c r="M9" i="6"/>
  <c r="M16" i="6" s="1"/>
  <c r="L9" i="6"/>
  <c r="L16" i="6" s="1"/>
  <c r="K9" i="6"/>
  <c r="K16" i="6" s="1"/>
  <c r="J9" i="6"/>
  <c r="I9" i="6"/>
  <c r="I16" i="6" s="1"/>
  <c r="H9" i="6"/>
  <c r="H33" i="2" s="1"/>
  <c r="H35" i="2" s="1"/>
  <c r="G9" i="6"/>
  <c r="F9" i="6"/>
  <c r="E9" i="6"/>
  <c r="E16" i="6" s="1"/>
  <c r="D9" i="6"/>
  <c r="D16" i="6" s="1"/>
  <c r="C9" i="6"/>
  <c r="B9" i="6"/>
  <c r="M44" i="5"/>
  <c r="L44" i="5"/>
  <c r="K44" i="5"/>
  <c r="J44" i="5"/>
  <c r="I44" i="5"/>
  <c r="H44" i="5"/>
  <c r="G44" i="5"/>
  <c r="F44" i="5"/>
  <c r="E44" i="5"/>
  <c r="D44" i="5"/>
  <c r="C44" i="5"/>
  <c r="B44" i="5"/>
  <c r="M43" i="5"/>
  <c r="M45" i="5" s="1"/>
  <c r="L43" i="5"/>
  <c r="L45" i="5" s="1"/>
  <c r="K43" i="5"/>
  <c r="K45" i="5" s="1"/>
  <c r="J43" i="5"/>
  <c r="J45" i="5" s="1"/>
  <c r="I43" i="5"/>
  <c r="I45" i="5" s="1"/>
  <c r="H43" i="5"/>
  <c r="H45" i="5" s="1"/>
  <c r="G43" i="5"/>
  <c r="G45" i="5" s="1"/>
  <c r="F43" i="5"/>
  <c r="F45" i="5" s="1"/>
  <c r="E43" i="5"/>
  <c r="E45" i="5" s="1"/>
  <c r="D43" i="5"/>
  <c r="D45" i="5" s="1"/>
  <c r="C43" i="5"/>
  <c r="C45" i="5" s="1"/>
  <c r="B43" i="5"/>
  <c r="B45" i="5" s="1"/>
  <c r="M37" i="5"/>
  <c r="M49" i="5" s="1"/>
  <c r="L37" i="5"/>
  <c r="L49" i="5" s="1"/>
  <c r="E37" i="5"/>
  <c r="E49" i="5" s="1"/>
  <c r="D37" i="5"/>
  <c r="M36" i="5"/>
  <c r="L36" i="5"/>
  <c r="K36" i="5"/>
  <c r="J36" i="5"/>
  <c r="I36" i="5"/>
  <c r="H36" i="5"/>
  <c r="G36" i="5"/>
  <c r="F36" i="5"/>
  <c r="E36" i="5"/>
  <c r="D36" i="5"/>
  <c r="C36" i="5"/>
  <c r="B36" i="5"/>
  <c r="M35" i="5"/>
  <c r="L35" i="5"/>
  <c r="K35" i="5"/>
  <c r="J35" i="5"/>
  <c r="I35" i="5"/>
  <c r="H35" i="5"/>
  <c r="G35" i="5"/>
  <c r="F35" i="5"/>
  <c r="E35" i="5"/>
  <c r="D35" i="5"/>
  <c r="C35" i="5"/>
  <c r="B35" i="5"/>
  <c r="M34" i="5"/>
  <c r="L34" i="5"/>
  <c r="K34" i="5"/>
  <c r="J34" i="5"/>
  <c r="I34" i="5"/>
  <c r="H34" i="5"/>
  <c r="G34" i="5"/>
  <c r="F34" i="5"/>
  <c r="E34" i="5"/>
  <c r="D34" i="5"/>
  <c r="C34" i="5"/>
  <c r="B34" i="5"/>
  <c r="M33" i="5"/>
  <c r="L33" i="5"/>
  <c r="K33" i="5"/>
  <c r="J33" i="5"/>
  <c r="I33" i="5"/>
  <c r="H33" i="5"/>
  <c r="G33" i="5"/>
  <c r="F33" i="5"/>
  <c r="E33" i="5"/>
  <c r="D33" i="5"/>
  <c r="C33" i="5"/>
  <c r="B33" i="5"/>
  <c r="M32" i="5"/>
  <c r="L32" i="5"/>
  <c r="K32" i="5"/>
  <c r="J32" i="5"/>
  <c r="I32" i="5"/>
  <c r="H32" i="5"/>
  <c r="G32" i="5"/>
  <c r="F32" i="5"/>
  <c r="E32" i="5"/>
  <c r="D32" i="5"/>
  <c r="C32" i="5"/>
  <c r="B32" i="5"/>
  <c r="M31" i="5"/>
  <c r="L31" i="5"/>
  <c r="K31" i="5"/>
  <c r="K37" i="5" s="1"/>
  <c r="K49" i="5" s="1"/>
  <c r="J31" i="5"/>
  <c r="J37" i="5" s="1"/>
  <c r="J49" i="5" s="1"/>
  <c r="I31" i="5"/>
  <c r="I37" i="5" s="1"/>
  <c r="I49" i="5" s="1"/>
  <c r="H31" i="5"/>
  <c r="H37" i="5" s="1"/>
  <c r="H49" i="5" s="1"/>
  <c r="G31" i="5"/>
  <c r="G37" i="5" s="1"/>
  <c r="G49" i="5" s="1"/>
  <c r="F31" i="5"/>
  <c r="F37" i="5" s="1"/>
  <c r="F49" i="5" s="1"/>
  <c r="E31" i="5"/>
  <c r="D31" i="5"/>
  <c r="C31" i="5"/>
  <c r="C37" i="5" s="1"/>
  <c r="C49" i="5" s="1"/>
  <c r="B31" i="5"/>
  <c r="B37" i="5" s="1"/>
  <c r="B49" i="5" s="1"/>
  <c r="M25" i="5"/>
  <c r="L25" i="5"/>
  <c r="K25" i="5"/>
  <c r="J25" i="5"/>
  <c r="I25" i="5"/>
  <c r="H25" i="5"/>
  <c r="G25" i="5"/>
  <c r="F25" i="5"/>
  <c r="E25" i="5"/>
  <c r="D25" i="5"/>
  <c r="C25" i="5"/>
  <c r="B25" i="5"/>
  <c r="I25" i="4"/>
  <c r="H25" i="4"/>
  <c r="M24" i="4"/>
  <c r="L24" i="4"/>
  <c r="E24" i="4"/>
  <c r="D24" i="4"/>
  <c r="M23" i="4"/>
  <c r="M25" i="4" s="1"/>
  <c r="L23" i="4"/>
  <c r="L25" i="4" s="1"/>
  <c r="K23" i="4"/>
  <c r="K25" i="4" s="1"/>
  <c r="J23" i="4"/>
  <c r="J25" i="4" s="1"/>
  <c r="I23" i="4"/>
  <c r="H23" i="4"/>
  <c r="G23" i="4"/>
  <c r="G25" i="4" s="1"/>
  <c r="F23" i="4"/>
  <c r="F25" i="4" s="1"/>
  <c r="E23" i="4"/>
  <c r="E25" i="4" s="1"/>
  <c r="D23" i="4"/>
  <c r="D25" i="4" s="1"/>
  <c r="C23" i="4"/>
  <c r="C25" i="4" s="1"/>
  <c r="B23" i="4"/>
  <c r="B25" i="4" s="1"/>
  <c r="M22" i="4"/>
  <c r="L22" i="4"/>
  <c r="K22" i="4"/>
  <c r="K24" i="4" s="1"/>
  <c r="J22" i="4"/>
  <c r="J24" i="4" s="1"/>
  <c r="I22" i="4"/>
  <c r="I24" i="4" s="1"/>
  <c r="H22" i="4"/>
  <c r="H24" i="4" s="1"/>
  <c r="G22" i="4"/>
  <c r="G24" i="4" s="1"/>
  <c r="F22" i="4"/>
  <c r="F24" i="4" s="1"/>
  <c r="E22" i="4"/>
  <c r="D22" i="4"/>
  <c r="C22" i="4"/>
  <c r="C24" i="4" s="1"/>
  <c r="B22" i="4"/>
  <c r="B24" i="4" s="1"/>
  <c r="M21" i="4"/>
  <c r="L21" i="4"/>
  <c r="K21" i="4"/>
  <c r="J21" i="4"/>
  <c r="I21" i="4"/>
  <c r="H21" i="4"/>
  <c r="G21" i="4"/>
  <c r="F21" i="4"/>
  <c r="E21" i="4"/>
  <c r="D21" i="4"/>
  <c r="C21" i="4"/>
  <c r="B21" i="4"/>
  <c r="H18" i="3"/>
  <c r="M17" i="3"/>
  <c r="L17" i="3"/>
  <c r="D17" i="3"/>
  <c r="H16" i="3"/>
  <c r="L15" i="3"/>
  <c r="D15" i="3"/>
  <c r="M14" i="3"/>
  <c r="M18" i="3" s="1"/>
  <c r="L14" i="3"/>
  <c r="L18" i="3" s="1"/>
  <c r="K14" i="3"/>
  <c r="K18" i="3" s="1"/>
  <c r="J14" i="3"/>
  <c r="I14" i="3"/>
  <c r="H14" i="3"/>
  <c r="G14" i="3"/>
  <c r="F14" i="3"/>
  <c r="E14" i="3"/>
  <c r="E18" i="3" s="1"/>
  <c r="D14" i="3"/>
  <c r="D18" i="3" s="1"/>
  <c r="C14" i="3"/>
  <c r="B14" i="3"/>
  <c r="M13" i="3"/>
  <c r="L13" i="3"/>
  <c r="K13" i="3"/>
  <c r="K17" i="3" s="1"/>
  <c r="J13" i="3"/>
  <c r="I13" i="3"/>
  <c r="I17" i="3" s="1"/>
  <c r="H13" i="3"/>
  <c r="H17" i="3" s="1"/>
  <c r="G13" i="3"/>
  <c r="F13" i="3"/>
  <c r="E13" i="3"/>
  <c r="D13" i="3"/>
  <c r="C13" i="3"/>
  <c r="B13" i="3"/>
  <c r="M12" i="3"/>
  <c r="M16" i="3" s="1"/>
  <c r="L12" i="3"/>
  <c r="L16" i="3" s="1"/>
  <c r="K12" i="3"/>
  <c r="K16" i="3" s="1"/>
  <c r="J12" i="3"/>
  <c r="J16" i="3" s="1"/>
  <c r="I12" i="3"/>
  <c r="I16" i="3" s="1"/>
  <c r="H12" i="3"/>
  <c r="G12" i="3"/>
  <c r="G16" i="3" s="1"/>
  <c r="F12" i="3"/>
  <c r="F16" i="3" s="1"/>
  <c r="E12" i="3"/>
  <c r="E16" i="3" s="1"/>
  <c r="D12" i="3"/>
  <c r="D16" i="3" s="1"/>
  <c r="C12" i="3"/>
  <c r="C16" i="3" s="1"/>
  <c r="B12" i="3"/>
  <c r="B16" i="3" s="1"/>
  <c r="M11" i="3"/>
  <c r="M15" i="3" s="1"/>
  <c r="L11" i="3"/>
  <c r="K11" i="3"/>
  <c r="K15" i="3" s="1"/>
  <c r="J11" i="3"/>
  <c r="J15" i="3" s="1"/>
  <c r="I11" i="3"/>
  <c r="I15" i="3" s="1"/>
  <c r="H11" i="3"/>
  <c r="H15" i="3" s="1"/>
  <c r="G11" i="3"/>
  <c r="G15" i="3" s="1"/>
  <c r="F11" i="3"/>
  <c r="F15" i="3" s="1"/>
  <c r="E11" i="3"/>
  <c r="E15" i="3" s="1"/>
  <c r="D11" i="3"/>
  <c r="C11" i="3"/>
  <c r="C15" i="3" s="1"/>
  <c r="B11" i="3"/>
  <c r="B15" i="3" s="1"/>
  <c r="M33" i="2"/>
  <c r="M35" i="2" s="1"/>
  <c r="K33" i="2"/>
  <c r="K35" i="2" s="1"/>
  <c r="J33" i="2"/>
  <c r="I33" i="2"/>
  <c r="G33" i="2"/>
  <c r="F33" i="2"/>
  <c r="E33" i="2"/>
  <c r="E35" i="2" s="1"/>
  <c r="C33" i="2"/>
  <c r="B33" i="2"/>
  <c r="B35" i="2" s="1"/>
  <c r="D32" i="2"/>
  <c r="L30" i="2"/>
  <c r="F30" i="2"/>
  <c r="H29" i="2"/>
  <c r="B29" i="2"/>
  <c r="D28" i="2"/>
  <c r="J27" i="2"/>
  <c r="L26" i="2"/>
  <c r="L34" i="2" s="1"/>
  <c r="F26" i="2"/>
  <c r="F50" i="5" s="1"/>
  <c r="F51" i="5" s="1"/>
  <c r="M25" i="2"/>
  <c r="M32" i="2" s="1"/>
  <c r="L25" i="2"/>
  <c r="L32" i="2" s="1"/>
  <c r="K25" i="2"/>
  <c r="K32" i="2" s="1"/>
  <c r="J25" i="2"/>
  <c r="J32" i="2" s="1"/>
  <c r="I25" i="2"/>
  <c r="I32" i="2" s="1"/>
  <c r="H25" i="2"/>
  <c r="H32" i="2" s="1"/>
  <c r="G25" i="2"/>
  <c r="G32" i="2" s="1"/>
  <c r="F25" i="2"/>
  <c r="F32" i="2" s="1"/>
  <c r="E25" i="2"/>
  <c r="E32" i="2" s="1"/>
  <c r="D25" i="2"/>
  <c r="C25" i="2"/>
  <c r="C32" i="2" s="1"/>
  <c r="B25" i="2"/>
  <c r="B32" i="2" s="1"/>
  <c r="M24" i="2"/>
  <c r="M31" i="2" s="1"/>
  <c r="L24" i="2"/>
  <c r="L31" i="2" s="1"/>
  <c r="K24" i="2"/>
  <c r="K31" i="2" s="1"/>
  <c r="J24" i="2"/>
  <c r="J31" i="2" s="1"/>
  <c r="I24" i="2"/>
  <c r="I31" i="2" s="1"/>
  <c r="H24" i="2"/>
  <c r="H31" i="2" s="1"/>
  <c r="G24" i="2"/>
  <c r="G31" i="2" s="1"/>
  <c r="F24" i="2"/>
  <c r="F31" i="2" s="1"/>
  <c r="E24" i="2"/>
  <c r="E31" i="2" s="1"/>
  <c r="D24" i="2"/>
  <c r="D31" i="2" s="1"/>
  <c r="C24" i="2"/>
  <c r="C31" i="2" s="1"/>
  <c r="B24" i="2"/>
  <c r="B31" i="2" s="1"/>
  <c r="M23" i="2"/>
  <c r="M30" i="2" s="1"/>
  <c r="L23" i="2"/>
  <c r="K23" i="2"/>
  <c r="K30" i="2" s="1"/>
  <c r="J23" i="2"/>
  <c r="J30" i="2" s="1"/>
  <c r="I23" i="2"/>
  <c r="I30" i="2" s="1"/>
  <c r="H23" i="2"/>
  <c r="H30" i="2" s="1"/>
  <c r="G23" i="2"/>
  <c r="G30" i="2" s="1"/>
  <c r="F23" i="2"/>
  <c r="E23" i="2"/>
  <c r="E30" i="2" s="1"/>
  <c r="D23" i="2"/>
  <c r="D30" i="2" s="1"/>
  <c r="C23" i="2"/>
  <c r="C30" i="2" s="1"/>
  <c r="B23" i="2"/>
  <c r="B30" i="2" s="1"/>
  <c r="M22" i="2"/>
  <c r="M29" i="2" s="1"/>
  <c r="L22" i="2"/>
  <c r="L29" i="2" s="1"/>
  <c r="K22" i="2"/>
  <c r="K29" i="2" s="1"/>
  <c r="J22" i="2"/>
  <c r="J29" i="2" s="1"/>
  <c r="I22" i="2"/>
  <c r="I29" i="2" s="1"/>
  <c r="H22" i="2"/>
  <c r="G22" i="2"/>
  <c r="G29" i="2" s="1"/>
  <c r="F22" i="2"/>
  <c r="F29" i="2" s="1"/>
  <c r="E22" i="2"/>
  <c r="E29" i="2" s="1"/>
  <c r="D22" i="2"/>
  <c r="D29" i="2" s="1"/>
  <c r="C22" i="2"/>
  <c r="C29" i="2" s="1"/>
  <c r="B22" i="2"/>
  <c r="M21" i="2"/>
  <c r="M28" i="2" s="1"/>
  <c r="L21" i="2"/>
  <c r="L28" i="2" s="1"/>
  <c r="K21" i="2"/>
  <c r="K28" i="2" s="1"/>
  <c r="J21" i="2"/>
  <c r="J28" i="2" s="1"/>
  <c r="I21" i="2"/>
  <c r="I28" i="2" s="1"/>
  <c r="H21" i="2"/>
  <c r="H28" i="2" s="1"/>
  <c r="G21" i="2"/>
  <c r="G28" i="2" s="1"/>
  <c r="F21" i="2"/>
  <c r="F28" i="2" s="1"/>
  <c r="E21" i="2"/>
  <c r="E28" i="2" s="1"/>
  <c r="D21" i="2"/>
  <c r="C21" i="2"/>
  <c r="C28" i="2" s="1"/>
  <c r="B21" i="2"/>
  <c r="B28" i="2" s="1"/>
  <c r="M20" i="2"/>
  <c r="M27" i="2" s="1"/>
  <c r="L20" i="2"/>
  <c r="L27" i="2" s="1"/>
  <c r="K20" i="2"/>
  <c r="K27" i="2" s="1"/>
  <c r="J20" i="2"/>
  <c r="I20" i="2"/>
  <c r="I27" i="2" s="1"/>
  <c r="H20" i="2"/>
  <c r="H27" i="2" s="1"/>
  <c r="G20" i="2"/>
  <c r="G27" i="2" s="1"/>
  <c r="F20" i="2"/>
  <c r="F27" i="2" s="1"/>
  <c r="E20" i="2"/>
  <c r="E26" i="2" s="1"/>
  <c r="D20" i="2"/>
  <c r="D27" i="2" s="1"/>
  <c r="C20" i="2"/>
  <c r="C27" i="2" s="1"/>
  <c r="B20" i="2"/>
  <c r="B27" i="2" s="1"/>
  <c r="J22" i="1"/>
  <c r="I22" i="1"/>
  <c r="I18" i="3" s="1"/>
  <c r="H22" i="1"/>
  <c r="G22" i="1"/>
  <c r="F22" i="1"/>
  <c r="E22" i="1"/>
  <c r="E27" i="6" s="1"/>
  <c r="D22" i="1"/>
  <c r="C22" i="1"/>
  <c r="B22" i="1"/>
  <c r="J26" i="2" l="1"/>
  <c r="E50" i="5"/>
  <c r="E51" i="5" s="1"/>
  <c r="E34" i="2"/>
  <c r="J50" i="5"/>
  <c r="J51" i="5" s="1"/>
  <c r="J34" i="2"/>
  <c r="D49" i="5"/>
  <c r="F35" i="2"/>
  <c r="F17" i="3"/>
  <c r="F18" i="3"/>
  <c r="H16" i="6"/>
  <c r="J27" i="6"/>
  <c r="B26" i="2"/>
  <c r="H26" i="2"/>
  <c r="M26" i="2"/>
  <c r="C35" i="2"/>
  <c r="G35" i="2"/>
  <c r="I35" i="2"/>
  <c r="C17" i="3"/>
  <c r="G17" i="3"/>
  <c r="C18" i="3"/>
  <c r="G18" i="3"/>
  <c r="E17" i="3"/>
  <c r="C27" i="6"/>
  <c r="G27" i="6"/>
  <c r="E27" i="2"/>
  <c r="B17" i="3"/>
  <c r="B18" i="3"/>
  <c r="J18" i="3"/>
  <c r="B27" i="6"/>
  <c r="D26" i="2"/>
  <c r="I26" i="2"/>
  <c r="D33" i="2"/>
  <c r="D35" i="2" s="1"/>
  <c r="L33" i="2"/>
  <c r="L35" i="2" s="1"/>
  <c r="L50" i="5"/>
  <c r="L51" i="5" s="1"/>
  <c r="B16" i="6"/>
  <c r="F16" i="6"/>
  <c r="J16" i="6"/>
  <c r="B46" i="6"/>
  <c r="F46" i="6"/>
  <c r="J46" i="6"/>
  <c r="J35" i="2"/>
  <c r="J17" i="3"/>
  <c r="F27" i="6"/>
  <c r="F34" i="2"/>
  <c r="C16" i="6"/>
  <c r="G16" i="6"/>
  <c r="C46" i="6"/>
  <c r="G46" i="6"/>
  <c r="C26" i="2"/>
  <c r="G26" i="2"/>
  <c r="K26" i="2"/>
  <c r="C50" i="5" l="1"/>
  <c r="C51" i="5" s="1"/>
  <c r="C34" i="2"/>
  <c r="B50" i="5"/>
  <c r="B51" i="5" s="1"/>
  <c r="B34" i="2"/>
  <c r="H50" i="5"/>
  <c r="H51" i="5" s="1"/>
  <c r="H34" i="2"/>
  <c r="K50" i="5"/>
  <c r="K51" i="5" s="1"/>
  <c r="K34" i="2"/>
  <c r="I50" i="5"/>
  <c r="I51" i="5" s="1"/>
  <c r="I34" i="2"/>
  <c r="G50" i="5"/>
  <c r="G51" i="5" s="1"/>
  <c r="G34" i="2"/>
  <c r="D50" i="5"/>
  <c r="D51" i="5" s="1"/>
  <c r="D34" i="2"/>
  <c r="M50" i="5"/>
  <c r="M51" i="5" s="1"/>
  <c r="M34" i="2"/>
</calcChain>
</file>

<file path=xl/sharedStrings.xml><?xml version="1.0" encoding="utf-8"?>
<sst xmlns="http://schemas.openxmlformats.org/spreadsheetml/2006/main" count="620" uniqueCount="156">
  <si>
    <t>CAPCOG 911/GIS COMPREHENSIVE PERFORMANCE REPORT</t>
  </si>
  <si>
    <t>QC CHECKPOINT 1:  MONTHLY PSAP DATA PREPARATION</t>
  </si>
  <si>
    <t>JAN 2022</t>
  </si>
  <si>
    <t>FEB 2022</t>
  </si>
  <si>
    <t>MAR 2022</t>
  </si>
  <si>
    <t>APR 2022</t>
  </si>
  <si>
    <t>MAY 2022</t>
  </si>
  <si>
    <t>JUN 2022</t>
  </si>
  <si>
    <t>JUL 2022</t>
  </si>
  <si>
    <t>AUG 2022</t>
  </si>
  <si>
    <t>SEP 2022</t>
  </si>
  <si>
    <t>OCT 2022</t>
  </si>
  <si>
    <t>NOV 2022</t>
  </si>
  <si>
    <t>DEC 2022</t>
  </si>
  <si>
    <t xml:space="preserve">Data Submission </t>
  </si>
  <si>
    <t>Submitted on Time: 1st business day of the month by 5:00 pm</t>
  </si>
  <si>
    <t>Yes</t>
  </si>
  <si>
    <t>Current month's data with all 911-GIS Layers: Address Points (SSAP), Road Centerlines (RCL), Emergency Service Boundaries (ESB), City Limits, changes to PSAP and Provisioning boundaries</t>
  </si>
  <si>
    <t>Correct coordinate system (spatial reference): GCS WGS 84</t>
  </si>
  <si>
    <t>Attribute Fields</t>
  </si>
  <si>
    <t>Mandatory (M) fields in Attachment B completed?</t>
  </si>
  <si>
    <t>Globally Unique IDs (GUIDs) field values present for all features in each feature class?</t>
  </si>
  <si>
    <t>Last Modified Date field values present for all features in each feature class?</t>
  </si>
  <si>
    <t>ESBs in new schema?</t>
  </si>
  <si>
    <t>Error Corrections</t>
  </si>
  <si>
    <t>If edits were necessary: Was it re-submitted as corrected by 5th business day of the month?</t>
  </si>
  <si>
    <t>N/A</t>
  </si>
  <si>
    <t>Number of Features (Records) in GIS Database</t>
  </si>
  <si>
    <t>Address Points</t>
  </si>
  <si>
    <t>Road Centerlines</t>
  </si>
  <si>
    <t>ESZ's</t>
  </si>
  <si>
    <t>ESB's</t>
  </si>
  <si>
    <t>PSAP boundaries</t>
  </si>
  <si>
    <t>City Limits</t>
  </si>
  <si>
    <t>Total Number of Features</t>
  </si>
  <si>
    <t>REMARKS:</t>
  </si>
  <si>
    <t>QC CHECKPOINT 2B:  CRITICAL ERRORS</t>
  </si>
  <si>
    <t xml:space="preserve">GeoComm Data Hub (GDH) </t>
  </si>
  <si>
    <t>Address Points Outside Provisioning Boundary</t>
  </si>
  <si>
    <t>Road Centerlines Outside Provisioning Boundary</t>
  </si>
  <si>
    <t>ESZs Outside Provisioning Boundary</t>
  </si>
  <si>
    <t>ESBs Outside Provisioning Boundary</t>
  </si>
  <si>
    <t>PSAP Boundaries Outside Provisioning Boundary</t>
  </si>
  <si>
    <t>Boundary Gaps - PSAP Boundaries</t>
  </si>
  <si>
    <t>Boundary Gaps - Emergency Service Boundaries (Law, Fire, Medical)</t>
  </si>
  <si>
    <t>Boundary Gaps - Emergency Service Zones</t>
  </si>
  <si>
    <t>Boundary Overlaps - PSAP Boundaries</t>
  </si>
  <si>
    <t>Boundary Overlaps - Emergency Service Boundaries (Law, Fire, Medical)</t>
  </si>
  <si>
    <t>Boundary Overlaps - Emergency Service Zones</t>
  </si>
  <si>
    <t>Boundary Overlaps - Incorporated Municipal Boundaries</t>
  </si>
  <si>
    <t>SSAP - Duplicate Address Points</t>
  </si>
  <si>
    <t>SSAP - Critical Field Value Missing</t>
  </si>
  <si>
    <t>RCL - Address Range Overlap</t>
  </si>
  <si>
    <t>RCL - Critical Field Value Missing</t>
  </si>
  <si>
    <t>RCL - Road Centerline Geometry Error</t>
  </si>
  <si>
    <t>Number of Address Point Critical Errors</t>
  </si>
  <si>
    <t>Number of Road Centerline Critical Errors</t>
  </si>
  <si>
    <t>Number of ESZ Critical Errors</t>
  </si>
  <si>
    <t>Number of ESB Critical Errors</t>
  </si>
  <si>
    <t>Number of PSAP Boundary Critical Errors</t>
  </si>
  <si>
    <t>Number of City Limit Critical Errors</t>
  </si>
  <si>
    <t>Total Number of Critical Errors</t>
  </si>
  <si>
    <t>Address Point Critical Error Ratio (Critical Errors Per Feature)</t>
  </si>
  <si>
    <t>Road Centerline Critical Error Ratio (Critical Errors Per Feature)</t>
  </si>
  <si>
    <t>ESZ Critical Error Ratio (Critical Errors Per Feature)</t>
  </si>
  <si>
    <t>ESB Critical Error Ratio (Critical Errors per Feature)</t>
  </si>
  <si>
    <t>PSAP Boundary Critical Error Ratio (Critical Errors per Feature)</t>
  </si>
  <si>
    <t>City Limit Critical Error Ratio (Critical Errors per Feature)</t>
  </si>
  <si>
    <t>Total Number of Unique Features with Critical Errors</t>
  </si>
  <si>
    <t>CRITICAL ERROR RATIO (Critical Errors per Features)</t>
  </si>
  <si>
    <t>CRITICAL ERROR PERCENTAGE (Total Unique Features with Critical Errors / Total Features)</t>
  </si>
  <si>
    <t>Note:   Some features may have more than one error;                                                                                                                  therefore, it is possible to have an error ratio of more than 1</t>
  </si>
  <si>
    <t>QC CHECKPOINT 3:  SIGNIFICANT ERRORS</t>
  </si>
  <si>
    <t xml:space="preserve">Geocomm Data Hub (GDH) </t>
  </si>
  <si>
    <t>SSAP -  Attribute mismatch compared to ESZ layer attribute</t>
  </si>
  <si>
    <t>SSAP -  Attribute mismatch compared to IncMunicipal polygon layer attribute</t>
  </si>
  <si>
    <t>RCL - RCL Disconnect (not snapped to segment)</t>
  </si>
  <si>
    <t>RCL - Left/Right Attribute Mismatch Compared to ESZ layer</t>
  </si>
  <si>
    <t>RCL - Range Parity Issues</t>
  </si>
  <si>
    <t>RCL - Parsed Street Name fields do not match combined Street field</t>
  </si>
  <si>
    <t>RCL - FROM Range Higher than TO Range</t>
  </si>
  <si>
    <t>Synchronization Issues Between SSAPs and RCLs</t>
  </si>
  <si>
    <t>Number of Address Point Significant Errors</t>
  </si>
  <si>
    <t>Number of Road Centerline Significant Errors</t>
  </si>
  <si>
    <t>Total Number of Significant Errors</t>
  </si>
  <si>
    <t>Total Number of Unique Features with Significant Errors</t>
  </si>
  <si>
    <t>Address Point Significant Error Ratio (Errors per Feature)</t>
  </si>
  <si>
    <t>Road Centerline Significant Error Ratio (Errors per Feature)</t>
  </si>
  <si>
    <t>SIGNIFICANT ERROR RATIO (Significant Errors Per Feature)</t>
  </si>
  <si>
    <t>SIGNIFICANT ERROR PERCENTAGE (Total Unique Features with Significant Errors/Total Number of Features)</t>
  </si>
  <si>
    <t>QC CHECKPOINT 4: MSAG TO ROAD CENTERLINE (RCL) MATCH COMPARISON</t>
  </si>
  <si>
    <t>MSAG Records Evaluated</t>
  </si>
  <si>
    <t>Total Unique MSAG Records with Match Error</t>
  </si>
  <si>
    <t xml:space="preserve">Total MSAG Low Match Errors </t>
  </si>
  <si>
    <t>Total MSAG High Match Errors</t>
  </si>
  <si>
    <t>Total MSAG Errors</t>
  </si>
  <si>
    <t>Total MSAG High Match Error Ratio (Total MSAG High Errors / total number of MSAG records)</t>
  </si>
  <si>
    <t>Total MSAG Low Match Error Ratio (Total MSAG Low Errors / total number of MSAG records)</t>
  </si>
  <si>
    <t>Total MSAG Low Matched Percentage - % Pass</t>
  </si>
  <si>
    <t>Total MSAG High Matched Percentage - % Pass</t>
  </si>
  <si>
    <t xml:space="preserve">Total Unique MSAG Matched Percentage - % Pass  </t>
  </si>
  <si>
    <t>QC CHECKPOINT 5: ALI TO GIS MATCH COMPARISON</t>
  </si>
  <si>
    <t>ALI Records Evaluated</t>
  </si>
  <si>
    <t>Total ALI to RCL Match Errors</t>
  </si>
  <si>
    <t>Total ALI to SSAP Match Errors</t>
  </si>
  <si>
    <t>Total ALI Match Errors</t>
  </si>
  <si>
    <t>ALI TO RCL Match Error Ratio (Total ALI to RCL match errors / total number of ALI records)</t>
  </si>
  <si>
    <t>ALI TO SSAP Match Error Ratio (Total ALI to SSAP match errors / total number of ALI records)</t>
  </si>
  <si>
    <t>ALI TO RCL Matched Percentage - % Pass</t>
  </si>
  <si>
    <t>ALI TO SSAP Matched Percentage - % Pass</t>
  </si>
  <si>
    <t>LEGACY ERRORS BY GDH QC CHECK</t>
  </si>
  <si>
    <t>Total Number of Legacy Errors</t>
  </si>
  <si>
    <t>CRITICAL LEGACY ERRORS BY FEATURE CLASS</t>
  </si>
  <si>
    <t xml:space="preserve">Feature Class </t>
  </si>
  <si>
    <t>Total Number of Critical Legacy Errors</t>
  </si>
  <si>
    <t>SIGNIFICANT LEGACY ERRORS BY FEATURE CLASS</t>
  </si>
  <si>
    <t>Total Number of Significant Legacy Errors</t>
  </si>
  <si>
    <t>Total Number of Legacy Errors:</t>
  </si>
  <si>
    <t>Total Number of Errors (Critical Errors + Significant Errors)</t>
  </si>
  <si>
    <t>Total New Errors (Total Errors - Legacy Errors)</t>
  </si>
  <si>
    <t>Note:  Legacy Error counts do not include Gap errors</t>
  </si>
  <si>
    <t xml:space="preserve">UNIQUE FEATURES WITH CRITICAL ERRORS </t>
  </si>
  <si>
    <t>Address Point Critical Error Percentage</t>
  </si>
  <si>
    <t>Road Centerline Critical Error Percentage</t>
  </si>
  <si>
    <t>ESZ Critical Error Percentage</t>
  </si>
  <si>
    <t>ESB Critical Error Percentage</t>
  </si>
  <si>
    <t>PSAP Critical Error Percentage</t>
  </si>
  <si>
    <t>City Limit Critical Error Percentage</t>
  </si>
  <si>
    <t>TOTAL CRITICAL ERROR PERCENTAGE (Total Unique Features with Critical Errors / Total Features)</t>
  </si>
  <si>
    <t>UNIQUE FEATURES WITH SIGNIFICANT ERRORS</t>
  </si>
  <si>
    <t>Address Point Significant Error Percentage</t>
  </si>
  <si>
    <t>Road Centerline Significant Error Percentage</t>
  </si>
  <si>
    <t>TOTAL SIGNIFICANT ERROR PERCENTAGE (Total Unique Features with Significant Errors / Total Features)</t>
  </si>
  <si>
    <t>OVERALL UNIQUE FEATURES WITH ERRORS</t>
  </si>
  <si>
    <t>Total Number of Unique Features with Errors (Critical OR Significant)</t>
  </si>
  <si>
    <t>Address Point Overall Error Percentage</t>
  </si>
  <si>
    <t>Road Centerline Overall Error Percentage</t>
  </si>
  <si>
    <t>ESZ Overall Error Percentage</t>
  </si>
  <si>
    <t>ESB Overall Error Percentage</t>
  </si>
  <si>
    <t>PSAP Overall Error Percentage</t>
  </si>
  <si>
    <t>City Limit Overall Error Percentage</t>
  </si>
  <si>
    <t xml:space="preserve">OVERALL TOTAL ERROR PERCENTAGE </t>
  </si>
  <si>
    <t xml:space="preserve">Note:   Overall Unique Features with Errors will not always equal the sum of Unique Features with Critical Errors and Unique features with Significant errors, since some features may have both significant and critical errors. Additionally, the Unique Features with Errors metric excludes Gap errors. </t>
  </si>
  <si>
    <t xml:space="preserve">ADDRESS POINTS WITH CRITICAL ERRORS </t>
  </si>
  <si>
    <t>EGDMS</t>
  </si>
  <si>
    <t>Outside Authoritative Boundary</t>
  </si>
  <si>
    <t>Attribute Duplicate</t>
  </si>
  <si>
    <t>Unique ID Duplicate</t>
  </si>
  <si>
    <t>NULL Value Critical</t>
  </si>
  <si>
    <t>True Duplicate</t>
  </si>
  <si>
    <t>Field Contraint</t>
  </si>
  <si>
    <t>Geometry Error</t>
  </si>
  <si>
    <t>Total Number of Features Evaluated</t>
  </si>
  <si>
    <t>Critcal Error Percentage</t>
  </si>
  <si>
    <t xml:space="preserve">ROAD CENTERLINES WITH CRITICAL ERRORS </t>
  </si>
  <si>
    <t>Address Range Overlap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</si>
</sst>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
    <numFmt numFmtId="166" formatCode=";;;"/>
  </numFmts>
  <fonts count="18" x14ac:knownFonts="1">
    <font>
      <sz val="11"/>
      <color theme="1"/>
      <name val="Calibri"/>
      <family val="2"/>
      <scheme val="minor"/>
    </font>
    <font>
      <sz val="12"/>
      <color theme="1"/>
      <name val="Calibri"/>
      <family val="2"/>
      <scheme val="minor"/>
    </font>
    <font>
      <sz val="11"/>
      <color rgb="FF006100"/>
      <name val="Calibri"/>
      <family val="2"/>
      <scheme val="minor"/>
    </font>
    <font>
      <sz val="11"/>
      <color rgb="FF9C0006"/>
      <name val="Calibri"/>
      <family val="2"/>
      <scheme val="minor"/>
    </font>
    <font>
      <b/>
      <sz val="14"/>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b/>
      <sz val="18"/>
      <color theme="1"/>
      <name val="Calibri"/>
      <family val="2"/>
      <scheme val="minor"/>
    </font>
    <font>
      <b/>
      <sz val="12"/>
      <color rgb="FFFF0000"/>
      <name val="Calibri"/>
      <family val="2"/>
      <scheme val="minor"/>
    </font>
    <font>
      <b/>
      <sz val="12"/>
      <color theme="3" tint="-0.499984740745262"/>
      <name val="Calibri"/>
      <family val="2"/>
      <scheme val="minor"/>
    </font>
    <font>
      <b/>
      <sz val="14"/>
      <name val="Calibri"/>
      <family val="2"/>
      <scheme val="minor"/>
    </font>
    <font>
      <sz val="12"/>
      <color theme="1"/>
      <name val="Calibri"/>
      <family val="2"/>
      <scheme val="minor"/>
    </font>
    <font>
      <b/>
      <sz val="12"/>
      <name val="Calibri"/>
      <family val="2"/>
      <scheme val="minor"/>
    </font>
    <font>
      <i/>
      <sz val="11"/>
      <color rgb="FF7F7F7F"/>
      <name val="Calibri"/>
      <family val="2"/>
      <scheme val="minor"/>
    </font>
    <font>
      <sz val="11"/>
      <name val="Calibri"/>
      <family val="2"/>
    </font>
    <font>
      <b/>
      <sz val="13"/>
      <color rgb="FFFF0000"/>
      <name val="Calibri"/>
      <family val="2"/>
      <scheme val="minor"/>
    </font>
    <font>
      <sz val="11"/>
      <color rgb="FF9C6500"/>
      <name val="Calibri"/>
      <family val="2"/>
      <scheme val="minor"/>
    </font>
  </fonts>
  <fills count="20">
    <fill>
      <patternFill patternType="none"/>
    </fill>
    <fill>
      <patternFill patternType="gray125"/>
    </fill>
    <fill>
      <patternFill patternType="solid">
        <fgColor rgb="FFC6EFCE"/>
      </patternFill>
    </fill>
    <fill>
      <patternFill patternType="solid">
        <fgColor rgb="FFFFC7CE"/>
      </patternFill>
    </fill>
    <fill>
      <patternFill patternType="solid">
        <fgColor theme="1"/>
        <bgColor indexed="64"/>
      </patternFill>
    </fill>
    <fill>
      <patternFill patternType="solid">
        <fgColor rgb="FFFFFF00"/>
        <bgColor indexed="64"/>
      </patternFill>
    </fill>
    <fill>
      <patternFill patternType="solid">
        <fgColor rgb="FFFFFF00"/>
        <bgColor theme="4" tint="0.79998168889431442"/>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E6D2CC"/>
        <bgColor indexed="64"/>
      </patternFill>
    </fill>
    <fill>
      <patternFill patternType="solid">
        <fgColor rgb="FFE8D9F3"/>
        <bgColor indexed="64"/>
      </patternFill>
    </fill>
    <fill>
      <patternFill patternType="solid">
        <fgColor rgb="FFFFFFCC"/>
      </patternFill>
    </fill>
    <fill>
      <patternFill patternType="solid">
        <fgColor theme="9" tint="0.59999389629810485"/>
        <bgColor indexed="64"/>
      </patternFill>
    </fill>
    <fill>
      <patternFill patternType="solid">
        <fgColor rgb="FFFFFF99"/>
        <bgColor indexed="64"/>
      </patternFill>
    </fill>
    <fill>
      <patternFill patternType="solid">
        <fgColor rgb="FFFFFF99"/>
        <bgColor theme="4" tint="0.79998168889431442"/>
      </patternFill>
    </fill>
    <fill>
      <patternFill patternType="solid">
        <fgColor theme="0"/>
        <bgColor indexed="64"/>
      </patternFill>
    </fill>
    <fill>
      <patternFill patternType="solid">
        <fgColor theme="7" tint="0.59999389629810485"/>
        <bgColor indexed="64"/>
      </patternFill>
    </fill>
    <fill>
      <patternFill patternType="solid">
        <fgColor theme="7" tint="0.59999389629810485"/>
        <bgColor theme="4" tint="0.79998168889431442"/>
      </patternFill>
    </fill>
    <fill>
      <patternFill patternType="solid">
        <fgColor rgb="FFFFEB9C"/>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top style="medium">
        <color theme="9" tint="-0.249977111117893"/>
      </top>
      <bottom/>
      <diagonal/>
    </border>
    <border>
      <left/>
      <right/>
      <top style="medium">
        <color indexed="64"/>
      </top>
      <bottom/>
      <diagonal/>
    </border>
    <border>
      <left style="thin">
        <color indexed="64"/>
      </left>
      <right style="medium">
        <color theme="9" tint="-0.249977111117893"/>
      </right>
      <top style="medium">
        <color theme="9" tint="-0.249977111117893"/>
      </top>
      <bottom style="thin">
        <color indexed="64"/>
      </bottom>
      <diagonal/>
    </border>
    <border>
      <left style="medium">
        <color theme="9" tint="-0.24994659260841701"/>
      </left>
      <right style="medium">
        <color theme="9" tint="-0.249977111117893"/>
      </right>
      <top style="medium">
        <color theme="9" tint="-0.249977111117893"/>
      </top>
      <bottom style="thin">
        <color indexed="64"/>
      </bottom>
      <diagonal/>
    </border>
    <border>
      <left/>
      <right/>
      <top style="thin">
        <color indexed="64"/>
      </top>
      <bottom style="thin">
        <color indexed="64"/>
      </bottom>
      <diagonal/>
    </border>
    <border>
      <left style="thin">
        <color indexed="64"/>
      </left>
      <right style="medium">
        <color theme="9" tint="-0.249977111117893"/>
      </right>
      <top/>
      <bottom/>
      <diagonal/>
    </border>
    <border>
      <left style="thin">
        <color indexed="64"/>
      </left>
      <right style="medium">
        <color theme="9" tint="-0.249977111117893"/>
      </right>
      <top/>
      <bottom style="thin">
        <color indexed="64"/>
      </bottom>
      <diagonal/>
    </border>
    <border>
      <left style="medium">
        <color theme="9" tint="-0.24994659260841701"/>
      </left>
      <right style="medium">
        <color theme="9" tint="-0.249977111117893"/>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s>
  <cellStyleXfs count="7">
    <xf numFmtId="0" fontId="0" fillId="0" borderId="0"/>
    <xf numFmtId="0" fontId="2" fillId="2" borderId="0"/>
    <xf numFmtId="0" fontId="3" fillId="3" borderId="0"/>
    <xf numFmtId="9" fontId="7" fillId="0" borderId="0"/>
    <xf numFmtId="0" fontId="7" fillId="12" borderId="10"/>
    <xf numFmtId="0" fontId="15" fillId="0" borderId="0"/>
    <xf numFmtId="0" fontId="17" fillId="19" borderId="0"/>
  </cellStyleXfs>
  <cellXfs count="139">
    <xf numFmtId="0" fontId="0" fillId="0" borderId="0" xfId="0"/>
    <xf numFmtId="0" fontId="12" fillId="8" borderId="1" xfId="0" applyFont="1" applyFill="1" applyBorder="1"/>
    <xf numFmtId="0" fontId="12" fillId="8" borderId="1" xfId="0" applyFont="1" applyFill="1" applyBorder="1" applyAlignment="1">
      <alignment wrapText="1"/>
    </xf>
    <xf numFmtId="14" fontId="9" fillId="7" borderId="1" xfId="0" applyNumberFormat="1" applyFont="1" applyFill="1" applyBorder="1" applyAlignment="1">
      <alignment horizontal="center"/>
    </xf>
    <xf numFmtId="0" fontId="6" fillId="11" borderId="1" xfId="0" applyFont="1" applyFill="1" applyBorder="1" applyAlignment="1">
      <alignment horizontal="center"/>
    </xf>
    <xf numFmtId="0" fontId="6" fillId="11" borderId="1" xfId="0" quotePrefix="1" applyFont="1" applyFill="1" applyBorder="1" applyAlignment="1">
      <alignment horizontal="center"/>
    </xf>
    <xf numFmtId="0" fontId="8" fillId="0" borderId="1" xfId="0" applyFont="1" applyBorder="1" applyAlignment="1">
      <alignment horizontal="center"/>
    </xf>
    <xf numFmtId="0" fontId="5" fillId="8" borderId="1" xfId="0" applyFont="1" applyFill="1" applyBorder="1" applyAlignment="1">
      <alignment horizontal="center"/>
    </xf>
    <xf numFmtId="0" fontId="12" fillId="8" borderId="1" xfId="0" applyFont="1" applyFill="1" applyBorder="1" applyAlignment="1">
      <alignment horizontal="left"/>
    </xf>
    <xf numFmtId="0" fontId="5" fillId="14" borderId="1" xfId="0" applyFont="1" applyFill="1" applyBorder="1" applyAlignment="1">
      <alignment horizontal="left"/>
    </xf>
    <xf numFmtId="0" fontId="0" fillId="14" borderId="1" xfId="0" applyFill="1" applyBorder="1"/>
    <xf numFmtId="0" fontId="5" fillId="5" borderId="1" xfId="0" applyFont="1" applyFill="1" applyBorder="1" applyAlignment="1">
      <alignment horizontal="right"/>
    </xf>
    <xf numFmtId="0" fontId="5" fillId="14" borderId="1" xfId="0" applyFont="1" applyFill="1" applyBorder="1" applyAlignment="1">
      <alignment horizontal="center" wrapText="1"/>
    </xf>
    <xf numFmtId="0" fontId="2" fillId="2" borderId="1" xfId="1" applyBorder="1" applyAlignment="1">
      <alignment horizontal="center"/>
    </xf>
    <xf numFmtId="3" fontId="0" fillId="14" borderId="1" xfId="0" applyNumberFormat="1" applyFill="1" applyBorder="1" applyAlignment="1">
      <alignment horizontal="center"/>
    </xf>
    <xf numFmtId="0" fontId="0" fillId="0" borderId="1" xfId="0" applyBorder="1" applyAlignment="1">
      <alignment horizontal="center" vertical="center"/>
    </xf>
    <xf numFmtId="0" fontId="1" fillId="8" borderId="1" xfId="0" applyFont="1" applyFill="1" applyBorder="1" applyAlignment="1">
      <alignment horizontal="left" wrapText="1"/>
    </xf>
    <xf numFmtId="0" fontId="6" fillId="8" borderId="1" xfId="0" quotePrefix="1" applyFont="1" applyFill="1" applyBorder="1" applyAlignment="1">
      <alignment horizontal="center"/>
    </xf>
    <xf numFmtId="0" fontId="2" fillId="8" borderId="1" xfId="1" applyFill="1" applyBorder="1" applyAlignment="1">
      <alignment horizontal="center"/>
    </xf>
    <xf numFmtId="0" fontId="0" fillId="8" borderId="1" xfId="0" applyFill="1" applyBorder="1"/>
    <xf numFmtId="0" fontId="3" fillId="8" borderId="1" xfId="2" applyFill="1" applyBorder="1" applyAlignment="1">
      <alignment horizontal="center"/>
    </xf>
    <xf numFmtId="0" fontId="0" fillId="9" borderId="3" xfId="0" applyFill="1" applyBorder="1"/>
    <xf numFmtId="0" fontId="0" fillId="9" borderId="4" xfId="0" applyFill="1" applyBorder="1"/>
    <xf numFmtId="0" fontId="6" fillId="9" borderId="5" xfId="0" applyFont="1" applyFill="1" applyBorder="1"/>
    <xf numFmtId="1" fontId="0" fillId="0" borderId="1" xfId="3" applyNumberFormat="1" applyFont="1" applyBorder="1" applyAlignment="1">
      <alignment horizontal="center"/>
    </xf>
    <xf numFmtId="3" fontId="0" fillId="16" borderId="1" xfId="0" applyNumberFormat="1" applyFill="1" applyBorder="1" applyAlignment="1">
      <alignment horizontal="center"/>
    </xf>
    <xf numFmtId="0" fontId="0" fillId="9" borderId="3" xfId="0" applyFill="1" applyBorder="1" applyAlignment="1">
      <alignment wrapText="1"/>
    </xf>
    <xf numFmtId="0" fontId="0" fillId="4" borderId="0" xfId="0" applyFill="1" applyAlignment="1">
      <alignment horizontal="center"/>
    </xf>
    <xf numFmtId="3" fontId="5" fillId="9" borderId="1" xfId="0" applyNumberFormat="1" applyFont="1" applyFill="1" applyBorder="1" applyAlignment="1">
      <alignment horizontal="left"/>
    </xf>
    <xf numFmtId="3" fontId="5" fillId="9" borderId="2" xfId="0" applyNumberFormat="1" applyFont="1" applyFill="1" applyBorder="1" applyAlignment="1">
      <alignment horizontal="left"/>
    </xf>
    <xf numFmtId="0" fontId="5" fillId="9" borderId="4" xfId="0" applyFont="1" applyFill="1" applyBorder="1" applyAlignment="1">
      <alignment horizontal="left" vertical="center" wrapText="1"/>
    </xf>
    <xf numFmtId="0" fontId="5" fillId="9"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4" xfId="0" applyFont="1" applyFill="1" applyBorder="1" applyAlignment="1">
      <alignment horizontal="left" vertical="center" wrapText="1"/>
    </xf>
    <xf numFmtId="0" fontId="0" fillId="5" borderId="1" xfId="0" applyFill="1" applyBorder="1" applyAlignment="1">
      <alignment horizontal="center"/>
    </xf>
    <xf numFmtId="0" fontId="0" fillId="4" borderId="5" xfId="0" applyFill="1" applyBorder="1" applyAlignment="1">
      <alignment horizontal="center"/>
    </xf>
    <xf numFmtId="0" fontId="0" fillId="4" borderId="3" xfId="0" applyFill="1" applyBorder="1" applyAlignment="1">
      <alignment horizontal="center"/>
    </xf>
    <xf numFmtId="17" fontId="6" fillId="10" borderId="6" xfId="0" quotePrefix="1" applyNumberFormat="1" applyFont="1" applyFill="1" applyBorder="1" applyAlignment="1">
      <alignment horizontal="center"/>
    </xf>
    <xf numFmtId="0" fontId="6" fillId="10" borderId="4" xfId="0" quotePrefix="1" applyFont="1" applyFill="1" applyBorder="1" applyAlignment="1">
      <alignment horizontal="center"/>
    </xf>
    <xf numFmtId="14" fontId="10" fillId="10" borderId="4" xfId="0" applyNumberFormat="1" applyFont="1" applyFill="1" applyBorder="1" applyAlignment="1">
      <alignment horizontal="center" vertical="center" wrapText="1"/>
    </xf>
    <xf numFmtId="0" fontId="5" fillId="9" borderId="1" xfId="0" applyFont="1" applyFill="1" applyBorder="1" applyAlignment="1">
      <alignment horizontal="left" vertical="center"/>
    </xf>
    <xf numFmtId="10" fontId="0" fillId="13" borderId="1" xfId="0" applyNumberFormat="1" applyFill="1" applyBorder="1" applyAlignment="1">
      <alignment horizontal="center"/>
    </xf>
    <xf numFmtId="3" fontId="5" fillId="6" borderId="1" xfId="0" applyNumberFormat="1" applyFont="1" applyFill="1" applyBorder="1" applyAlignment="1">
      <alignment horizontal="right"/>
    </xf>
    <xf numFmtId="3" fontId="5" fillId="15" borderId="1" xfId="0" applyNumberFormat="1" applyFont="1" applyFill="1" applyBorder="1" applyAlignment="1">
      <alignment horizontal="left"/>
    </xf>
    <xf numFmtId="3" fontId="5" fillId="6" borderId="5" xfId="0" applyNumberFormat="1" applyFont="1" applyFill="1" applyBorder="1" applyAlignment="1">
      <alignment horizontal="right"/>
    </xf>
    <xf numFmtId="0" fontId="5" fillId="13" borderId="4" xfId="0" applyFont="1" applyFill="1" applyBorder="1" applyAlignment="1">
      <alignment horizontal="right" vertical="center" wrapText="1"/>
    </xf>
    <xf numFmtId="0" fontId="5" fillId="13" borderId="1" xfId="0" applyFont="1" applyFill="1" applyBorder="1" applyAlignment="1">
      <alignment horizontal="right" vertical="center" wrapText="1"/>
    </xf>
    <xf numFmtId="3" fontId="0" fillId="5" borderId="1" xfId="0" applyNumberFormat="1" applyFill="1" applyBorder="1" applyAlignment="1">
      <alignment horizontal="center"/>
    </xf>
    <xf numFmtId="3" fontId="0" fillId="0" borderId="1" xfId="0" applyNumberFormat="1" applyBorder="1" applyAlignment="1">
      <alignment horizontal="center"/>
    </xf>
    <xf numFmtId="3" fontId="0" fillId="5" borderId="1" xfId="0" applyNumberFormat="1" applyFill="1" applyBorder="1" applyAlignment="1">
      <alignment horizontal="center" vertical="center" wrapText="1"/>
    </xf>
    <xf numFmtId="3" fontId="0" fillId="0" borderId="1" xfId="0" applyNumberFormat="1" applyBorder="1" applyAlignment="1">
      <alignment horizontal="center" vertical="center" wrapText="1"/>
    </xf>
    <xf numFmtId="0" fontId="0" fillId="14" borderId="1" xfId="0" applyFill="1" applyBorder="1" applyAlignment="1">
      <alignment horizontal="center"/>
    </xf>
    <xf numFmtId="3" fontId="0" fillId="0" borderId="1" xfId="0" applyNumberFormat="1" applyBorder="1" applyAlignment="1">
      <alignment horizontal="center" vertical="center"/>
    </xf>
    <xf numFmtId="3" fontId="5" fillId="18" borderId="1" xfId="0" applyNumberFormat="1" applyFont="1" applyFill="1" applyBorder="1" applyAlignment="1">
      <alignment horizontal="right"/>
    </xf>
    <xf numFmtId="3" fontId="0" fillId="17" borderId="1" xfId="0" applyNumberFormat="1" applyFill="1" applyBorder="1" applyAlignment="1">
      <alignment horizontal="center"/>
    </xf>
    <xf numFmtId="0" fontId="15" fillId="0" borderId="0" xfId="5"/>
    <xf numFmtId="3" fontId="13" fillId="10" borderId="3" xfId="0" applyNumberFormat="1" applyFont="1" applyFill="1" applyBorder="1" applyAlignment="1">
      <alignment horizontal="center" vertical="center"/>
    </xf>
    <xf numFmtId="3" fontId="13" fillId="10" borderId="4" xfId="0" applyNumberFormat="1" applyFont="1" applyFill="1" applyBorder="1" applyAlignment="1">
      <alignment horizontal="center" vertical="center"/>
    </xf>
    <xf numFmtId="3" fontId="0" fillId="5" borderId="13" xfId="0" applyNumberFormat="1" applyFill="1" applyBorder="1" applyAlignment="1">
      <alignment horizontal="center"/>
    </xf>
    <xf numFmtId="3" fontId="5" fillId="6" borderId="15" xfId="0" applyNumberFormat="1" applyFont="1" applyFill="1" applyBorder="1" applyAlignment="1">
      <alignment horizontal="right"/>
    </xf>
    <xf numFmtId="10" fontId="0" fillId="5" borderId="15" xfId="0" applyNumberFormat="1" applyFill="1" applyBorder="1" applyAlignment="1">
      <alignment horizontal="center"/>
    </xf>
    <xf numFmtId="10" fontId="0" fillId="5" borderId="14" xfId="0" applyNumberFormat="1" applyFill="1" applyBorder="1" applyAlignment="1">
      <alignment horizontal="center"/>
    </xf>
    <xf numFmtId="14" fontId="13" fillId="10" borderId="4" xfId="0" applyNumberFormat="1" applyFont="1" applyFill="1" applyBorder="1" applyAlignment="1">
      <alignment horizontal="center" vertical="center" wrapText="1"/>
    </xf>
    <xf numFmtId="3" fontId="10" fillId="10" borderId="3" xfId="0" applyNumberFormat="1" applyFont="1" applyFill="1" applyBorder="1" applyAlignment="1">
      <alignment horizontal="center" vertical="center"/>
    </xf>
    <xf numFmtId="3" fontId="0" fillId="0" borderId="13" xfId="0" applyNumberFormat="1" applyBorder="1" applyAlignment="1">
      <alignment horizontal="center"/>
    </xf>
    <xf numFmtId="0" fontId="0" fillId="5" borderId="13" xfId="0" applyFill="1" applyBorder="1" applyAlignment="1">
      <alignment horizontal="center"/>
    </xf>
    <xf numFmtId="0" fontId="0" fillId="0" borderId="13" xfId="0" applyBorder="1" applyAlignment="1">
      <alignment horizontal="center"/>
    </xf>
    <xf numFmtId="3" fontId="5" fillId="18" borderId="8" xfId="0" applyNumberFormat="1" applyFont="1" applyFill="1" applyBorder="1" applyAlignment="1">
      <alignment horizontal="right"/>
    </xf>
    <xf numFmtId="3" fontId="0" fillId="17" borderId="8" xfId="0" applyNumberFormat="1" applyFill="1" applyBorder="1" applyAlignment="1">
      <alignment horizontal="center"/>
    </xf>
    <xf numFmtId="3" fontId="0" fillId="17" borderId="12" xfId="0" applyNumberFormat="1" applyFill="1" applyBorder="1" applyAlignment="1">
      <alignment horizontal="center"/>
    </xf>
    <xf numFmtId="3" fontId="0" fillId="17" borderId="13" xfId="0" applyNumberFormat="1" applyFill="1" applyBorder="1" applyAlignment="1">
      <alignment horizontal="center"/>
    </xf>
    <xf numFmtId="0" fontId="0" fillId="14" borderId="13" xfId="0" applyFill="1" applyBorder="1" applyAlignment="1">
      <alignment horizontal="center"/>
    </xf>
    <xf numFmtId="17" fontId="6" fillId="11" borderId="1" xfId="0" quotePrefix="1" applyNumberFormat="1" applyFont="1" applyFill="1" applyBorder="1" applyAlignment="1">
      <alignment horizontal="center"/>
    </xf>
    <xf numFmtId="17" fontId="6" fillId="8" borderId="1" xfId="0" quotePrefix="1" applyNumberFormat="1" applyFont="1" applyFill="1" applyBorder="1" applyAlignment="1">
      <alignment horizontal="center"/>
    </xf>
    <xf numFmtId="0" fontId="0" fillId="4" borderId="1" xfId="0" applyFill="1" applyBorder="1" applyAlignment="1">
      <alignment horizontal="center"/>
    </xf>
    <xf numFmtId="0" fontId="4" fillId="7" borderId="19" xfId="0" applyFont="1" applyFill="1" applyBorder="1" applyAlignment="1">
      <alignment horizontal="center"/>
    </xf>
    <xf numFmtId="0" fontId="4" fillId="7" borderId="9" xfId="0" applyFont="1" applyFill="1" applyBorder="1" applyAlignment="1">
      <alignment horizontal="center"/>
    </xf>
    <xf numFmtId="0" fontId="4" fillId="7" borderId="18" xfId="0" applyFont="1" applyFill="1" applyBorder="1" applyAlignment="1">
      <alignment horizontal="center"/>
    </xf>
    <xf numFmtId="0" fontId="4" fillId="7" borderId="20" xfId="0" applyFont="1" applyFill="1" applyBorder="1" applyAlignment="1">
      <alignment horizontal="center"/>
    </xf>
    <xf numFmtId="14" fontId="16" fillId="7" borderId="11" xfId="0" applyNumberFormat="1" applyFont="1" applyFill="1" applyBorder="1" applyAlignment="1">
      <alignment horizontal="center" vertical="center"/>
    </xf>
    <xf numFmtId="14" fontId="16" fillId="7" borderId="7" xfId="0" applyNumberFormat="1" applyFont="1" applyFill="1" applyBorder="1" applyAlignment="1">
      <alignment horizontal="center" vertical="center"/>
    </xf>
    <xf numFmtId="14" fontId="16" fillId="7" borderId="1" xfId="0" applyNumberFormat="1" applyFont="1" applyFill="1" applyBorder="1" applyAlignment="1">
      <alignment horizontal="center" vertical="center"/>
    </xf>
    <xf numFmtId="0" fontId="4" fillId="7" borderId="17" xfId="0" applyFont="1" applyFill="1" applyBorder="1" applyAlignment="1">
      <alignment horizontal="center"/>
    </xf>
    <xf numFmtId="0" fontId="4" fillId="7" borderId="2" xfId="0" applyFont="1" applyFill="1" applyBorder="1" applyAlignment="1">
      <alignment horizontal="center" vertical="center"/>
    </xf>
    <xf numFmtId="0" fontId="4" fillId="7" borderId="17"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19"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16" fillId="7" borderId="7" xfId="0" applyFont="1" applyFill="1" applyBorder="1" applyAlignment="1">
      <alignment horizontal="center" vertical="center" wrapText="1"/>
    </xf>
    <xf numFmtId="3" fontId="5" fillId="15" borderId="1" xfId="0" applyNumberFormat="1" applyFont="1" applyFill="1" applyBorder="1" applyAlignment="1">
      <alignment horizontal="right"/>
    </xf>
    <xf numFmtId="3" fontId="5" fillId="15" borderId="4" xfId="0" applyNumberFormat="1" applyFont="1" applyFill="1" applyBorder="1" applyAlignment="1">
      <alignment horizontal="right"/>
    </xf>
    <xf numFmtId="10" fontId="0" fillId="14" borderId="4" xfId="0" applyNumberFormat="1" applyFill="1" applyBorder="1" applyAlignment="1">
      <alignment horizontal="center"/>
    </xf>
    <xf numFmtId="0" fontId="0" fillId="4" borderId="21" xfId="0" applyFill="1" applyBorder="1" applyAlignment="1">
      <alignment horizontal="center"/>
    </xf>
    <xf numFmtId="3" fontId="0" fillId="5" borderId="5" xfId="0" applyNumberFormat="1" applyFill="1" applyBorder="1" applyAlignment="1">
      <alignment horizontal="center"/>
    </xf>
    <xf numFmtId="0" fontId="0" fillId="0" borderId="22" xfId="0" applyBorder="1"/>
    <xf numFmtId="0" fontId="0" fillId="0" borderId="23" xfId="0" applyBorder="1"/>
    <xf numFmtId="164" fontId="0" fillId="5" borderId="1" xfId="3" applyNumberFormat="1" applyFont="1" applyFill="1" applyBorder="1" applyAlignment="1">
      <alignment horizontal="center"/>
    </xf>
    <xf numFmtId="164" fontId="0" fillId="5" borderId="1" xfId="0" applyNumberFormat="1" applyFill="1" applyBorder="1" applyAlignment="1">
      <alignment horizontal="center"/>
    </xf>
    <xf numFmtId="165" fontId="0" fillId="5" borderId="5" xfId="0" applyNumberFormat="1" applyFill="1" applyBorder="1" applyAlignment="1">
      <alignment horizontal="center"/>
    </xf>
    <xf numFmtId="165" fontId="0" fillId="5" borderId="21" xfId="0" applyNumberFormat="1" applyFill="1" applyBorder="1" applyAlignment="1">
      <alignment horizontal="center"/>
    </xf>
    <xf numFmtId="164" fontId="0" fillId="5" borderId="13" xfId="0" applyNumberFormat="1" applyFill="1" applyBorder="1" applyAlignment="1">
      <alignment horizontal="center"/>
    </xf>
    <xf numFmtId="166" fontId="0" fillId="0" borderId="0" xfId="0" applyNumberFormat="1"/>
    <xf numFmtId="0" fontId="0" fillId="0" borderId="1" xfId="0" applyBorder="1" applyAlignment="1">
      <alignment horizontal="center"/>
    </xf>
    <xf numFmtId="10" fontId="0" fillId="14" borderId="16" xfId="0" applyNumberFormat="1" applyFill="1" applyBorder="1" applyAlignment="1">
      <alignment horizontal="center"/>
    </xf>
    <xf numFmtId="0" fontId="6" fillId="11" borderId="13" xfId="0" quotePrefix="1" applyFont="1" applyFill="1" applyBorder="1" applyAlignment="1">
      <alignment horizontal="center"/>
    </xf>
    <xf numFmtId="0" fontId="6" fillId="8" borderId="13" xfId="0" quotePrefix="1" applyFont="1" applyFill="1" applyBorder="1" applyAlignment="1">
      <alignment horizontal="center"/>
    </xf>
    <xf numFmtId="0" fontId="0" fillId="8" borderId="13" xfId="0" applyFill="1" applyBorder="1"/>
    <xf numFmtId="0" fontId="0" fillId="14" borderId="13" xfId="0" applyFill="1" applyBorder="1"/>
    <xf numFmtId="3" fontId="0" fillId="14" borderId="13" xfId="0" applyNumberFormat="1" applyFill="1" applyBorder="1" applyAlignment="1">
      <alignment horizontal="center"/>
    </xf>
    <xf numFmtId="3" fontId="0" fillId="0" borderId="13" xfId="0" applyNumberFormat="1" applyBorder="1" applyAlignment="1">
      <alignment horizontal="center" vertical="center"/>
    </xf>
    <xf numFmtId="10" fontId="0" fillId="13" borderId="13" xfId="0" applyNumberFormat="1" applyFill="1" applyBorder="1" applyAlignment="1">
      <alignment horizontal="center"/>
    </xf>
    <xf numFmtId="164" fontId="0" fillId="5" borderId="13" xfId="3" applyNumberFormat="1" applyFont="1" applyFill="1" applyBorder="1" applyAlignment="1">
      <alignment horizontal="center"/>
    </xf>
    <xf numFmtId="3" fontId="0" fillId="5" borderId="13" xfId="0" applyNumberFormat="1" applyFill="1" applyBorder="1" applyAlignment="1">
      <alignment horizontal="center" vertical="center" wrapText="1"/>
    </xf>
    <xf numFmtId="0" fontId="6" fillId="10" borderId="13" xfId="0" quotePrefix="1" applyFont="1" applyFill="1" applyBorder="1" applyAlignment="1">
      <alignment horizontal="center"/>
    </xf>
    <xf numFmtId="0" fontId="17" fillId="19" borderId="1" xfId="6" applyBorder="1" applyAlignment="1">
      <alignment horizontal="center"/>
    </xf>
    <xf numFmtId="0" fontId="5" fillId="13" borderId="3" xfId="0" applyFont="1" applyFill="1" applyBorder="1" applyAlignment="1">
      <alignment horizontal="right" vertical="center" wrapText="1"/>
    </xf>
    <xf numFmtId="0" fontId="2" fillId="8" borderId="13" xfId="1" applyFill="1" applyBorder="1" applyAlignment="1">
      <alignment horizontal="center"/>
    </xf>
    <xf numFmtId="0" fontId="2" fillId="16" borderId="1" xfId="1" applyFill="1" applyBorder="1" applyAlignment="1">
      <alignment horizontal="center"/>
    </xf>
    <xf numFmtId="0" fontId="2" fillId="16" borderId="13" xfId="1" applyFill="1" applyBorder="1" applyAlignment="1">
      <alignment horizontal="center"/>
    </xf>
    <xf numFmtId="0" fontId="17" fillId="16" borderId="1" xfId="6" applyFill="1" applyBorder="1" applyAlignment="1">
      <alignment horizontal="center"/>
    </xf>
    <xf numFmtId="0" fontId="17" fillId="16" borderId="13" xfId="6" applyFill="1" applyBorder="1" applyAlignment="1">
      <alignment horizontal="center"/>
    </xf>
    <xf numFmtId="3" fontId="0" fillId="5" borderId="21" xfId="0" applyNumberFormat="1" applyFill="1" applyBorder="1" applyAlignment="1">
      <alignment horizontal="center"/>
    </xf>
    <xf numFmtId="0" fontId="0" fillId="14" borderId="4" xfId="0" applyFill="1" applyBorder="1" applyAlignment="1">
      <alignment horizontal="center"/>
    </xf>
    <xf numFmtId="0" fontId="4" fillId="7" borderId="31" xfId="0" applyFont="1" applyFill="1" applyBorder="1" applyAlignment="1">
      <alignment horizontal="center"/>
    </xf>
    <xf numFmtId="3" fontId="0" fillId="14" borderId="4" xfId="0" applyNumberFormat="1" applyFill="1" applyBorder="1" applyAlignment="1">
      <alignment horizontal="center"/>
    </xf>
    <xf numFmtId="10" fontId="0" fillId="5" borderId="1" xfId="0" applyNumberFormat="1" applyFill="1" applyBorder="1" applyAlignment="1">
      <alignment horizontal="center"/>
    </xf>
    <xf numFmtId="10" fontId="0" fillId="5" borderId="13" xfId="0" applyNumberFormat="1" applyFill="1" applyBorder="1" applyAlignment="1">
      <alignment horizontal="center"/>
    </xf>
    <xf numFmtId="0" fontId="11" fillId="7" borderId="1" xfId="0" applyFont="1" applyFill="1" applyBorder="1" applyAlignment="1">
      <alignment horizontal="center"/>
    </xf>
    <xf numFmtId="0" fontId="0" fillId="0" borderId="26" xfId="0" applyBorder="1"/>
    <xf numFmtId="0" fontId="0" fillId="0" borderId="30" xfId="0" applyBorder="1"/>
    <xf numFmtId="0" fontId="5" fillId="0" borderId="1" xfId="0" applyFont="1" applyBorder="1" applyAlignment="1">
      <alignment horizontal="center" vertical="center"/>
    </xf>
    <xf numFmtId="0" fontId="14" fillId="12" borderId="24" xfId="4" applyFont="1" applyBorder="1" applyAlignment="1">
      <alignment horizontal="center" vertical="center" wrapText="1"/>
    </xf>
    <xf numFmtId="0" fontId="0" fillId="0" borderId="27" xfId="0" applyBorder="1"/>
    <xf numFmtId="0" fontId="0" fillId="0" borderId="28" xfId="0" applyBorder="1"/>
    <xf numFmtId="0" fontId="14" fillId="12" borderId="25" xfId="4" applyFont="1" applyBorder="1" applyAlignment="1">
      <alignment horizontal="center" vertical="center" wrapText="1"/>
    </xf>
    <xf numFmtId="0" fontId="0" fillId="0" borderId="29" xfId="0" applyBorder="1"/>
  </cellXfs>
  <cellStyles count="7">
    <cellStyle name="Bad" xfId="2" builtinId="27"/>
    <cellStyle name="Good" xfId="1" builtinId="26"/>
    <cellStyle name="Neutral" xfId="6" builtinId="28"/>
    <cellStyle name="Normal" xfId="0" builtinId="0"/>
    <cellStyle name="Normal 2" xfId="5" xr:uid="{00000000-0005-0000-0000-000005000000}"/>
    <cellStyle name="Note" xfId="4" builtinId="1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M29"/>
  <sheetViews>
    <sheetView tabSelected="1" zoomScaleNormal="100" zoomScaleSheetLayoutView="50" workbookViewId="0">
      <selection activeCell="J16" sqref="J16"/>
    </sheetView>
  </sheetViews>
  <sheetFormatPr defaultColWidth="8.7265625" defaultRowHeight="14.5" x14ac:dyDescent="0.35"/>
  <cols>
    <col min="1" max="1" width="89.453125" bestFit="1" customWidth="1" collapsed="1"/>
    <col min="2" max="3" width="9.26953125" customWidth="1" collapsed="1"/>
    <col min="4" max="13" width="10" customWidth="1" collapsed="1"/>
  </cols>
  <sheetData>
    <row r="1" spans="1:13" ht="23.25" customHeight="1" x14ac:dyDescent="0.55000000000000004">
      <c r="A1" s="6" t="s">
        <v>0</v>
      </c>
      <c r="B1" s="133"/>
      <c r="C1" s="131"/>
      <c r="D1" s="131"/>
      <c r="E1" s="131"/>
      <c r="F1" s="131"/>
      <c r="G1" s="131"/>
      <c r="H1" s="131"/>
      <c r="I1" s="131"/>
      <c r="J1" s="131"/>
      <c r="K1" s="131"/>
      <c r="L1" s="131"/>
      <c r="M1" s="132"/>
    </row>
    <row r="2" spans="1:13" ht="18.75" customHeight="1" x14ac:dyDescent="0.45">
      <c r="A2" s="3" t="s">
        <v>1</v>
      </c>
      <c r="B2" s="130"/>
      <c r="C2" s="131"/>
      <c r="D2" s="131"/>
      <c r="E2" s="131"/>
      <c r="F2" s="131"/>
      <c r="G2" s="131"/>
      <c r="H2" s="131"/>
      <c r="I2" s="131"/>
      <c r="J2" s="131"/>
      <c r="K2" s="131"/>
      <c r="L2" s="131"/>
      <c r="M2" s="132"/>
    </row>
    <row r="3" spans="1:13" ht="19.149999999999999" customHeight="1" x14ac:dyDescent="0.35">
      <c r="A3" s="4"/>
      <c r="B3" s="72" t="s">
        <v>2</v>
      </c>
      <c r="C3" s="5" t="s">
        <v>3</v>
      </c>
      <c r="D3" s="5" t="s">
        <v>4</v>
      </c>
      <c r="E3" s="5" t="s">
        <v>5</v>
      </c>
      <c r="F3" s="5" t="s">
        <v>6</v>
      </c>
      <c r="G3" s="5" t="s">
        <v>7</v>
      </c>
      <c r="H3" s="5" t="s">
        <v>8</v>
      </c>
      <c r="I3" s="5" t="s">
        <v>9</v>
      </c>
      <c r="J3" s="5" t="s">
        <v>10</v>
      </c>
      <c r="K3" s="5" t="s">
        <v>11</v>
      </c>
      <c r="L3" s="5" t="s">
        <v>12</v>
      </c>
      <c r="M3" s="107" t="s">
        <v>13</v>
      </c>
    </row>
    <row r="4" spans="1:13" ht="19.149999999999999" customHeight="1" x14ac:dyDescent="0.35">
      <c r="A4" s="7" t="s">
        <v>14</v>
      </c>
      <c r="B4" s="73"/>
      <c r="C4" s="17"/>
      <c r="D4" s="17"/>
      <c r="E4" s="17"/>
      <c r="F4" s="17"/>
      <c r="G4" s="17"/>
      <c r="H4" s="17"/>
      <c r="I4" s="17"/>
      <c r="J4" s="17"/>
      <c r="K4" s="17"/>
      <c r="L4" s="17"/>
      <c r="M4" s="108"/>
    </row>
    <row r="5" spans="1:13" ht="19.149999999999999" customHeight="1" x14ac:dyDescent="0.35">
      <c r="A5" s="8" t="s">
        <v>15</v>
      </c>
      <c r="B5" s="13" t="s">
        <v>16</v>
      </c>
      <c r="C5" s="13" t="s">
        <v>16</v>
      </c>
      <c r="D5" s="13" t="s">
        <v>16</v>
      </c>
      <c r="E5" s="13" t="s">
        <v>16</v>
      </c>
      <c r="F5" s="13" t="s">
        <v>16</v>
      </c>
      <c r="G5" s="13" t="s">
        <v>16</v>
      </c>
      <c r="H5" s="13" t="s">
        <v>16</v>
      </c>
      <c r="I5" s="13" t="s">
        <v>16</v>
      </c>
      <c r="J5" s="13" t="s">
        <v>16</v>
      </c>
      <c r="K5" s="120"/>
      <c r="L5" s="120"/>
      <c r="M5" s="121"/>
    </row>
    <row r="6" spans="1:13" ht="31.9" customHeight="1" x14ac:dyDescent="0.35">
      <c r="A6" s="16" t="s">
        <v>17</v>
      </c>
      <c r="B6" s="13" t="s">
        <v>16</v>
      </c>
      <c r="C6" s="13" t="s">
        <v>16</v>
      </c>
      <c r="D6" s="13" t="s">
        <v>16</v>
      </c>
      <c r="E6" s="13" t="s">
        <v>16</v>
      </c>
      <c r="F6" s="13" t="s">
        <v>16</v>
      </c>
      <c r="G6" s="13" t="s">
        <v>16</v>
      </c>
      <c r="H6" s="13" t="s">
        <v>16</v>
      </c>
      <c r="I6" s="13" t="s">
        <v>16</v>
      </c>
      <c r="J6" s="13" t="s">
        <v>16</v>
      </c>
      <c r="K6" s="120"/>
      <c r="L6" s="120"/>
      <c r="M6" s="121"/>
    </row>
    <row r="7" spans="1:13" ht="15.75" customHeight="1" x14ac:dyDescent="0.35">
      <c r="A7" s="1" t="s">
        <v>18</v>
      </c>
      <c r="B7" s="13" t="s">
        <v>16</v>
      </c>
      <c r="C7" s="13" t="s">
        <v>16</v>
      </c>
      <c r="D7" s="13" t="s">
        <v>16</v>
      </c>
      <c r="E7" s="13" t="s">
        <v>16</v>
      </c>
      <c r="F7" s="13" t="s">
        <v>16</v>
      </c>
      <c r="G7" s="13" t="s">
        <v>16</v>
      </c>
      <c r="H7" s="13" t="s">
        <v>16</v>
      </c>
      <c r="I7" s="13" t="s">
        <v>16</v>
      </c>
      <c r="J7" s="13" t="s">
        <v>16</v>
      </c>
      <c r="K7" s="120"/>
      <c r="L7" s="120"/>
      <c r="M7" s="121"/>
    </row>
    <row r="8" spans="1:13" ht="15.75" customHeight="1" x14ac:dyDescent="0.35">
      <c r="A8" s="7" t="s">
        <v>19</v>
      </c>
      <c r="B8" s="18"/>
      <c r="C8" s="18"/>
      <c r="D8" s="18"/>
      <c r="E8" s="18"/>
      <c r="F8" s="18"/>
      <c r="G8" s="18"/>
      <c r="H8" s="18"/>
      <c r="I8" s="18"/>
      <c r="J8" s="18"/>
      <c r="K8" s="18"/>
      <c r="L8" s="18"/>
      <c r="M8" s="119"/>
    </row>
    <row r="9" spans="1:13" ht="15.75" customHeight="1" x14ac:dyDescent="0.35">
      <c r="A9" s="1" t="s">
        <v>20</v>
      </c>
      <c r="B9" s="13" t="s">
        <v>16</v>
      </c>
      <c r="C9" s="13" t="s">
        <v>16</v>
      </c>
      <c r="D9" s="13" t="s">
        <v>16</v>
      </c>
      <c r="E9" s="13" t="s">
        <v>16</v>
      </c>
      <c r="F9" s="13" t="s">
        <v>16</v>
      </c>
      <c r="G9" s="13" t="s">
        <v>16</v>
      </c>
      <c r="H9" s="13" t="s">
        <v>16</v>
      </c>
      <c r="I9" s="13" t="s">
        <v>16</v>
      </c>
      <c r="J9" s="13" t="s">
        <v>16</v>
      </c>
      <c r="K9" s="120"/>
      <c r="L9" s="120"/>
      <c r="M9" s="121"/>
    </row>
    <row r="10" spans="1:13" ht="15.75" customHeight="1" x14ac:dyDescent="0.35">
      <c r="A10" s="8" t="s">
        <v>21</v>
      </c>
      <c r="B10" s="13" t="s">
        <v>16</v>
      </c>
      <c r="C10" s="13" t="s">
        <v>16</v>
      </c>
      <c r="D10" s="13" t="s">
        <v>16</v>
      </c>
      <c r="E10" s="13" t="s">
        <v>16</v>
      </c>
      <c r="F10" s="13" t="s">
        <v>16</v>
      </c>
      <c r="G10" s="13" t="s">
        <v>16</v>
      </c>
      <c r="H10" s="13" t="s">
        <v>16</v>
      </c>
      <c r="I10" s="13" t="s">
        <v>16</v>
      </c>
      <c r="J10" s="13" t="s">
        <v>16</v>
      </c>
      <c r="K10" s="120"/>
      <c r="L10" s="120"/>
      <c r="M10" s="121"/>
    </row>
    <row r="11" spans="1:13" ht="15.75" customHeight="1" x14ac:dyDescent="0.35">
      <c r="A11" s="8" t="s">
        <v>22</v>
      </c>
      <c r="B11" s="13" t="s">
        <v>16</v>
      </c>
      <c r="C11" s="13" t="s">
        <v>16</v>
      </c>
      <c r="D11" s="13" t="s">
        <v>16</v>
      </c>
      <c r="E11" s="13" t="s">
        <v>16</v>
      </c>
      <c r="F11" s="13" t="s">
        <v>16</v>
      </c>
      <c r="G11" s="13" t="s">
        <v>16</v>
      </c>
      <c r="H11" s="13" t="s">
        <v>16</v>
      </c>
      <c r="I11" s="13" t="s">
        <v>16</v>
      </c>
      <c r="J11" s="13" t="s">
        <v>16</v>
      </c>
      <c r="K11" s="120"/>
      <c r="L11" s="120"/>
      <c r="M11" s="121"/>
    </row>
    <row r="12" spans="1:13" ht="15.75" customHeight="1" x14ac:dyDescent="0.35">
      <c r="A12" s="1" t="s">
        <v>23</v>
      </c>
      <c r="B12" s="13" t="s">
        <v>16</v>
      </c>
      <c r="C12" s="13" t="s">
        <v>16</v>
      </c>
      <c r="D12" s="13" t="s">
        <v>16</v>
      </c>
      <c r="E12" s="13" t="s">
        <v>16</v>
      </c>
      <c r="F12" s="13" t="s">
        <v>16</v>
      </c>
      <c r="G12" s="13" t="s">
        <v>16</v>
      </c>
      <c r="H12" s="13" t="s">
        <v>16</v>
      </c>
      <c r="I12" s="13" t="s">
        <v>16</v>
      </c>
      <c r="J12" s="13" t="s">
        <v>16</v>
      </c>
      <c r="K12" s="120"/>
      <c r="L12" s="120"/>
      <c r="M12" s="121"/>
    </row>
    <row r="13" spans="1:13" ht="15.75" customHeight="1" x14ac:dyDescent="0.35">
      <c r="A13" s="7" t="s">
        <v>24</v>
      </c>
      <c r="B13" s="20"/>
      <c r="C13" s="20"/>
      <c r="D13" s="19"/>
      <c r="E13" s="19"/>
      <c r="F13" s="19"/>
      <c r="G13" s="19"/>
      <c r="H13" s="19"/>
      <c r="I13" s="19"/>
      <c r="J13" s="19"/>
      <c r="K13" s="19"/>
      <c r="L13" s="19"/>
      <c r="M13" s="109"/>
    </row>
    <row r="14" spans="1:13" ht="15.75" customHeight="1" x14ac:dyDescent="0.35">
      <c r="A14" s="2" t="s">
        <v>25</v>
      </c>
      <c r="B14" s="117" t="s">
        <v>26</v>
      </c>
      <c r="C14" s="117" t="s">
        <v>26</v>
      </c>
      <c r="D14" s="117" t="s">
        <v>26</v>
      </c>
      <c r="E14" s="117" t="s">
        <v>26</v>
      </c>
      <c r="F14" s="117" t="s">
        <v>26</v>
      </c>
      <c r="G14" s="117" t="s">
        <v>26</v>
      </c>
      <c r="H14" s="117" t="s">
        <v>26</v>
      </c>
      <c r="I14" s="117" t="s">
        <v>26</v>
      </c>
      <c r="J14" s="117" t="s">
        <v>26</v>
      </c>
      <c r="K14" s="122"/>
      <c r="L14" s="122"/>
      <c r="M14" s="123"/>
    </row>
    <row r="15" spans="1:13" ht="15.75" customHeight="1" x14ac:dyDescent="0.35">
      <c r="A15" s="12" t="s">
        <v>27</v>
      </c>
      <c r="B15" s="51"/>
      <c r="C15" s="51"/>
      <c r="D15" s="10"/>
      <c r="E15" s="10"/>
      <c r="F15" s="10"/>
      <c r="G15" s="10"/>
      <c r="H15" s="10"/>
      <c r="I15" s="10"/>
      <c r="J15" s="10"/>
      <c r="K15" s="10"/>
      <c r="L15" s="10"/>
      <c r="M15" s="110"/>
    </row>
    <row r="16" spans="1:13" ht="15.75" customHeight="1" x14ac:dyDescent="0.35">
      <c r="A16" s="9" t="s">
        <v>28</v>
      </c>
      <c r="B16" s="14">
        <v>282253</v>
      </c>
      <c r="C16" s="14">
        <v>283423</v>
      </c>
      <c r="D16" s="14">
        <v>285083</v>
      </c>
      <c r="E16" s="14">
        <v>286659</v>
      </c>
      <c r="F16" s="14">
        <v>289619</v>
      </c>
      <c r="G16" s="14">
        <v>291350</v>
      </c>
      <c r="H16" s="14">
        <v>293435</v>
      </c>
      <c r="I16" s="14">
        <v>295120</v>
      </c>
      <c r="J16" s="14">
        <v>296376</v>
      </c>
      <c r="K16" s="14"/>
      <c r="L16" s="14"/>
      <c r="M16" s="111"/>
    </row>
    <row r="17" spans="1:13" ht="15.75" customHeight="1" x14ac:dyDescent="0.35">
      <c r="A17" s="9" t="s">
        <v>29</v>
      </c>
      <c r="B17" s="14">
        <v>35979</v>
      </c>
      <c r="C17" s="14">
        <v>36040</v>
      </c>
      <c r="D17" s="14">
        <v>36180</v>
      </c>
      <c r="E17" s="14">
        <v>36318</v>
      </c>
      <c r="F17" s="14">
        <v>36541</v>
      </c>
      <c r="G17" s="14">
        <v>36651</v>
      </c>
      <c r="H17" s="14">
        <v>36825</v>
      </c>
      <c r="I17" s="14">
        <v>36962</v>
      </c>
      <c r="J17" s="14">
        <v>37054</v>
      </c>
      <c r="K17" s="14"/>
      <c r="L17" s="14"/>
      <c r="M17" s="111"/>
    </row>
    <row r="18" spans="1:13" ht="15.75" customHeight="1" x14ac:dyDescent="0.35">
      <c r="A18" s="9" t="s">
        <v>30</v>
      </c>
      <c r="B18" s="14">
        <v>45</v>
      </c>
      <c r="C18" s="14">
        <v>45</v>
      </c>
      <c r="D18" s="14">
        <v>45</v>
      </c>
      <c r="E18" s="51">
        <v>45</v>
      </c>
      <c r="F18" s="51">
        <v>45</v>
      </c>
      <c r="G18" s="51">
        <v>45</v>
      </c>
      <c r="H18" s="51">
        <v>45</v>
      </c>
      <c r="I18" s="51">
        <v>45</v>
      </c>
      <c r="J18" s="14">
        <v>45</v>
      </c>
      <c r="K18" s="14"/>
      <c r="L18" s="14"/>
      <c r="M18" s="111"/>
    </row>
    <row r="19" spans="1:13" ht="15.75" customHeight="1" x14ac:dyDescent="0.35">
      <c r="A19" s="9" t="s">
        <v>31</v>
      </c>
      <c r="B19" s="14">
        <v>34</v>
      </c>
      <c r="C19" s="14">
        <v>34</v>
      </c>
      <c r="D19" s="14">
        <v>34</v>
      </c>
      <c r="E19" s="51">
        <v>34</v>
      </c>
      <c r="F19" s="51">
        <v>34</v>
      </c>
      <c r="G19" s="51">
        <v>34</v>
      </c>
      <c r="H19" s="51">
        <v>34</v>
      </c>
      <c r="I19" s="51">
        <v>34</v>
      </c>
      <c r="J19" s="14">
        <v>34</v>
      </c>
      <c r="K19" s="14"/>
      <c r="L19" s="14"/>
      <c r="M19" s="111"/>
    </row>
    <row r="20" spans="1:13" ht="15.75" customHeight="1" x14ac:dyDescent="0.35">
      <c r="A20" s="9" t="s">
        <v>32</v>
      </c>
      <c r="B20" s="14">
        <v>6</v>
      </c>
      <c r="C20" s="14">
        <v>6</v>
      </c>
      <c r="D20" s="14">
        <v>6</v>
      </c>
      <c r="E20" s="51">
        <v>6</v>
      </c>
      <c r="F20" s="51">
        <v>6</v>
      </c>
      <c r="G20" s="51">
        <v>6</v>
      </c>
      <c r="H20" s="51">
        <v>6</v>
      </c>
      <c r="I20" s="51">
        <v>6</v>
      </c>
      <c r="J20" s="14">
        <v>6</v>
      </c>
      <c r="K20" s="14"/>
      <c r="L20" s="14"/>
      <c r="M20" s="111"/>
    </row>
    <row r="21" spans="1:13" ht="15.75" customHeight="1" x14ac:dyDescent="0.35">
      <c r="A21" s="9" t="s">
        <v>33</v>
      </c>
      <c r="B21" s="14">
        <v>19</v>
      </c>
      <c r="C21" s="14">
        <v>19</v>
      </c>
      <c r="D21" s="14">
        <v>19</v>
      </c>
      <c r="E21" s="51">
        <v>19</v>
      </c>
      <c r="F21" s="51">
        <v>19</v>
      </c>
      <c r="G21" s="51">
        <v>19</v>
      </c>
      <c r="H21" s="51">
        <v>19</v>
      </c>
      <c r="I21" s="51">
        <v>19</v>
      </c>
      <c r="J21" s="14">
        <v>19</v>
      </c>
      <c r="K21" s="14"/>
      <c r="L21" s="14"/>
      <c r="M21" s="111"/>
    </row>
    <row r="22" spans="1:13" ht="15.75" customHeight="1" x14ac:dyDescent="0.35">
      <c r="A22" s="11" t="s">
        <v>34</v>
      </c>
      <c r="B22" s="47">
        <f t="shared" ref="B22:J22" si="0">SUM(B16:B21)</f>
        <v>318336</v>
      </c>
      <c r="C22" s="47">
        <f t="shared" si="0"/>
        <v>319567</v>
      </c>
      <c r="D22" s="47">
        <f t="shared" si="0"/>
        <v>321367</v>
      </c>
      <c r="E22" s="47">
        <f t="shared" si="0"/>
        <v>323081</v>
      </c>
      <c r="F22" s="47">
        <f t="shared" si="0"/>
        <v>326264</v>
      </c>
      <c r="G22" s="47">
        <f t="shared" si="0"/>
        <v>328105</v>
      </c>
      <c r="H22" s="47">
        <f t="shared" si="0"/>
        <v>330364</v>
      </c>
      <c r="I22" s="47">
        <f t="shared" si="0"/>
        <v>332186</v>
      </c>
      <c r="J22" s="47">
        <f t="shared" si="0"/>
        <v>333534</v>
      </c>
      <c r="K22" s="47"/>
      <c r="L22" s="47"/>
      <c r="M22" s="58"/>
    </row>
    <row r="23" spans="1:13" ht="13.9" customHeight="1" x14ac:dyDescent="0.35">
      <c r="A23" s="74"/>
      <c r="B23" s="74"/>
      <c r="C23" s="74"/>
      <c r="D23" s="74"/>
      <c r="E23" s="74"/>
      <c r="F23" s="74"/>
      <c r="G23" s="74"/>
      <c r="H23" s="74"/>
      <c r="I23" s="74"/>
      <c r="J23" s="74"/>
      <c r="K23" s="74"/>
      <c r="L23" s="74"/>
      <c r="M23" s="74"/>
    </row>
    <row r="25" spans="1:13" x14ac:dyDescent="0.35">
      <c r="A25" s="23" t="s">
        <v>35</v>
      </c>
    </row>
    <row r="26" spans="1:13" ht="30" customHeight="1" x14ac:dyDescent="0.35">
      <c r="A26" s="26"/>
    </row>
    <row r="27" spans="1:13" x14ac:dyDescent="0.35">
      <c r="A27" s="21"/>
    </row>
    <row r="28" spans="1:13" x14ac:dyDescent="0.35">
      <c r="A28" s="21"/>
    </row>
    <row r="29" spans="1:13" x14ac:dyDescent="0.35">
      <c r="A29" s="22"/>
    </row>
  </sheetData>
  <mergeCells count="2">
    <mergeCell ref="B2:M2"/>
    <mergeCell ref="B1:M1"/>
  </mergeCells>
  <pageMargins left="0.25" right="4.1666666666666657E-2" top="0.7" bottom="0.7" header="0.05" footer="0.05"/>
  <pageSetup paperSize="17" orientation="landscape"/>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4"/>
  <sheetViews>
    <sheetView zoomScale="90" zoomScaleNormal="90" workbookViewId="0">
      <selection activeCell="A40" sqref="A40"/>
    </sheetView>
  </sheetViews>
  <sheetFormatPr defaultRowHeight="14.5" x14ac:dyDescent="0.35"/>
  <cols>
    <col min="1" max="1" width="86.81640625" customWidth="1"/>
    <col min="6" max="6" width="9.7265625" customWidth="1"/>
  </cols>
  <sheetData>
    <row r="1" spans="1:23" ht="26.25" customHeight="1" x14ac:dyDescent="0.45">
      <c r="A1" s="81" t="s">
        <v>36</v>
      </c>
      <c r="B1" s="75"/>
      <c r="C1" s="75"/>
      <c r="D1" s="75"/>
      <c r="E1" s="75"/>
      <c r="F1" s="75"/>
      <c r="G1" s="75"/>
      <c r="H1" s="75"/>
      <c r="I1" s="75"/>
      <c r="J1" s="75"/>
      <c r="K1" s="75"/>
      <c r="L1" s="75"/>
      <c r="M1" s="82"/>
    </row>
    <row r="2" spans="1:23" ht="15.75" customHeight="1" x14ac:dyDescent="0.35">
      <c r="A2" s="56" t="s">
        <v>37</v>
      </c>
      <c r="B2" s="37" t="s">
        <v>2</v>
      </c>
      <c r="C2" s="38" t="s">
        <v>3</v>
      </c>
      <c r="D2" s="38" t="s">
        <v>4</v>
      </c>
      <c r="E2" s="38" t="s">
        <v>5</v>
      </c>
      <c r="F2" s="38" t="s">
        <v>6</v>
      </c>
      <c r="G2" s="38" t="s">
        <v>7</v>
      </c>
      <c r="H2" s="38" t="s">
        <v>8</v>
      </c>
      <c r="I2" s="38" t="s">
        <v>9</v>
      </c>
      <c r="J2" s="38" t="s">
        <v>10</v>
      </c>
      <c r="K2" s="38" t="s">
        <v>11</v>
      </c>
      <c r="L2" s="38" t="s">
        <v>12</v>
      </c>
      <c r="M2" s="116" t="s">
        <v>13</v>
      </c>
    </row>
    <row r="3" spans="1:23" ht="15.75" customHeight="1" x14ac:dyDescent="0.35">
      <c r="A3" s="28" t="s">
        <v>38</v>
      </c>
      <c r="B3" s="105">
        <v>0</v>
      </c>
      <c r="C3" s="105">
        <v>0</v>
      </c>
      <c r="D3" s="15">
        <v>0</v>
      </c>
      <c r="E3" s="15">
        <v>0</v>
      </c>
      <c r="F3" s="24">
        <v>0</v>
      </c>
      <c r="G3" s="24">
        <v>0</v>
      </c>
      <c r="H3" s="105">
        <v>0</v>
      </c>
      <c r="I3" s="105">
        <v>0</v>
      </c>
      <c r="J3" s="105">
        <v>0</v>
      </c>
      <c r="K3" s="105"/>
      <c r="L3" s="105"/>
      <c r="M3" s="66"/>
    </row>
    <row r="4" spans="1:23" ht="15.75" customHeight="1" x14ac:dyDescent="0.35">
      <c r="A4" s="28" t="s">
        <v>39</v>
      </c>
      <c r="B4" s="105">
        <v>15</v>
      </c>
      <c r="C4" s="105">
        <v>15</v>
      </c>
      <c r="D4" s="15">
        <v>0</v>
      </c>
      <c r="E4" s="15">
        <v>0</v>
      </c>
      <c r="F4" s="24">
        <v>0</v>
      </c>
      <c r="G4" s="24">
        <v>0</v>
      </c>
      <c r="H4" s="105">
        <v>0</v>
      </c>
      <c r="I4" s="105">
        <v>0</v>
      </c>
      <c r="J4" s="105">
        <v>0</v>
      </c>
      <c r="K4" s="105"/>
      <c r="L4" s="105"/>
      <c r="M4" s="66"/>
    </row>
    <row r="5" spans="1:23" ht="15.75" customHeight="1" x14ac:dyDescent="0.35">
      <c r="A5" s="28" t="s">
        <v>40</v>
      </c>
      <c r="B5" s="105">
        <v>0</v>
      </c>
      <c r="C5" s="105">
        <v>0</v>
      </c>
      <c r="D5" s="15">
        <v>0</v>
      </c>
      <c r="E5" s="15">
        <v>0</v>
      </c>
      <c r="F5" s="24">
        <v>0</v>
      </c>
      <c r="G5" s="24">
        <v>0</v>
      </c>
      <c r="H5" s="105">
        <v>0</v>
      </c>
      <c r="I5" s="105">
        <v>0</v>
      </c>
      <c r="J5" s="105">
        <v>0</v>
      </c>
      <c r="K5" s="105"/>
      <c r="L5" s="105"/>
      <c r="M5" s="66"/>
    </row>
    <row r="6" spans="1:23" ht="15.75" customHeight="1" x14ac:dyDescent="0.35">
      <c r="A6" s="28" t="s">
        <v>41</v>
      </c>
      <c r="B6" s="105">
        <v>0</v>
      </c>
      <c r="C6" s="105">
        <v>0</v>
      </c>
      <c r="D6" s="15">
        <v>0</v>
      </c>
      <c r="E6" s="15">
        <v>0</v>
      </c>
      <c r="F6" s="24">
        <v>0</v>
      </c>
      <c r="G6" s="24">
        <v>0</v>
      </c>
      <c r="H6" s="105">
        <v>0</v>
      </c>
      <c r="I6" s="105">
        <v>0</v>
      </c>
      <c r="J6" s="105">
        <v>0</v>
      </c>
      <c r="K6" s="105"/>
      <c r="L6" s="105"/>
      <c r="M6" s="66"/>
    </row>
    <row r="7" spans="1:23" ht="15.75" customHeight="1" x14ac:dyDescent="0.35">
      <c r="A7" s="28" t="s">
        <v>42</v>
      </c>
      <c r="B7" s="105">
        <v>1</v>
      </c>
      <c r="C7" s="105">
        <v>0</v>
      </c>
      <c r="D7" s="15">
        <v>1</v>
      </c>
      <c r="E7" s="15">
        <v>1</v>
      </c>
      <c r="F7" s="24">
        <v>1</v>
      </c>
      <c r="G7" s="24">
        <v>1</v>
      </c>
      <c r="H7" s="105">
        <v>1</v>
      </c>
      <c r="I7" s="105">
        <v>1</v>
      </c>
      <c r="J7" s="105">
        <v>1</v>
      </c>
      <c r="K7" s="105"/>
      <c r="L7" s="105"/>
      <c r="M7" s="66"/>
    </row>
    <row r="8" spans="1:23" ht="15.75" customHeight="1" x14ac:dyDescent="0.35">
      <c r="A8" s="28" t="s">
        <v>43</v>
      </c>
      <c r="B8" s="105">
        <v>0</v>
      </c>
      <c r="C8" s="105">
        <v>0</v>
      </c>
      <c r="D8" s="105">
        <v>0</v>
      </c>
      <c r="E8" s="105">
        <v>0</v>
      </c>
      <c r="F8" s="24">
        <v>0</v>
      </c>
      <c r="G8" s="24">
        <v>0</v>
      </c>
      <c r="H8" s="105">
        <v>0</v>
      </c>
      <c r="I8" s="105">
        <v>0</v>
      </c>
      <c r="J8" s="105">
        <v>0</v>
      </c>
      <c r="K8" s="105"/>
      <c r="L8" s="105"/>
      <c r="M8" s="66"/>
      <c r="W8" s="104"/>
    </row>
    <row r="9" spans="1:23" ht="15.75" customHeight="1" x14ac:dyDescent="0.35">
      <c r="A9" s="28" t="s">
        <v>44</v>
      </c>
      <c r="B9" s="105">
        <v>0</v>
      </c>
      <c r="C9" s="105">
        <v>0</v>
      </c>
      <c r="D9" s="105">
        <v>0</v>
      </c>
      <c r="E9" s="105">
        <v>0</v>
      </c>
      <c r="F9" s="24">
        <v>0</v>
      </c>
      <c r="G9" s="24">
        <v>0</v>
      </c>
      <c r="H9" s="105">
        <v>0</v>
      </c>
      <c r="I9" s="105">
        <v>0</v>
      </c>
      <c r="J9" s="105">
        <v>0</v>
      </c>
      <c r="K9" s="105"/>
      <c r="L9" s="105"/>
      <c r="M9" s="66"/>
      <c r="W9" s="104"/>
    </row>
    <row r="10" spans="1:23" ht="15.75" customHeight="1" x14ac:dyDescent="0.35">
      <c r="A10" s="28" t="s">
        <v>45</v>
      </c>
      <c r="B10" s="105">
        <v>0</v>
      </c>
      <c r="C10" s="105">
        <v>0</v>
      </c>
      <c r="D10" s="105">
        <v>0</v>
      </c>
      <c r="E10" s="105">
        <v>0</v>
      </c>
      <c r="F10" s="24">
        <v>0</v>
      </c>
      <c r="G10" s="24">
        <v>0</v>
      </c>
      <c r="H10" s="105">
        <v>0</v>
      </c>
      <c r="I10" s="105">
        <v>0</v>
      </c>
      <c r="J10" s="105">
        <v>0</v>
      </c>
      <c r="K10" s="105"/>
      <c r="L10" s="105"/>
      <c r="M10" s="66"/>
      <c r="W10" s="104"/>
    </row>
    <row r="11" spans="1:23" ht="15.75" customHeight="1" x14ac:dyDescent="0.35">
      <c r="A11" s="28" t="s">
        <v>46</v>
      </c>
      <c r="B11" s="105">
        <v>0</v>
      </c>
      <c r="C11" s="105">
        <v>0</v>
      </c>
      <c r="D11" s="105">
        <v>0</v>
      </c>
      <c r="E11" s="105">
        <v>0</v>
      </c>
      <c r="F11" s="24">
        <v>0</v>
      </c>
      <c r="G11" s="24">
        <v>0</v>
      </c>
      <c r="H11" s="105">
        <v>0</v>
      </c>
      <c r="I11" s="105">
        <v>0</v>
      </c>
      <c r="J11" s="105">
        <v>0</v>
      </c>
      <c r="K11" s="105"/>
      <c r="L11" s="105"/>
      <c r="M11" s="66"/>
    </row>
    <row r="12" spans="1:23" ht="15.75" customHeight="1" x14ac:dyDescent="0.35">
      <c r="A12" s="28" t="s">
        <v>47</v>
      </c>
      <c r="B12" s="105">
        <v>0</v>
      </c>
      <c r="C12" s="105">
        <v>0</v>
      </c>
      <c r="D12" s="105">
        <v>0</v>
      </c>
      <c r="E12" s="105">
        <v>0</v>
      </c>
      <c r="F12" s="24">
        <v>0</v>
      </c>
      <c r="G12" s="24">
        <v>0</v>
      </c>
      <c r="H12" s="105">
        <v>0</v>
      </c>
      <c r="I12" s="105">
        <v>0</v>
      </c>
      <c r="J12" s="105">
        <v>0</v>
      </c>
      <c r="K12" s="105"/>
      <c r="L12" s="105"/>
      <c r="M12" s="66"/>
    </row>
    <row r="13" spans="1:23" ht="15.75" customHeight="1" x14ac:dyDescent="0.35">
      <c r="A13" s="28" t="s">
        <v>48</v>
      </c>
      <c r="B13" s="105">
        <v>0</v>
      </c>
      <c r="C13" s="105">
        <v>0</v>
      </c>
      <c r="D13" s="105">
        <v>0</v>
      </c>
      <c r="E13" s="105">
        <v>0</v>
      </c>
      <c r="F13" s="24">
        <v>0</v>
      </c>
      <c r="G13" s="24">
        <v>0</v>
      </c>
      <c r="H13" s="105">
        <v>0</v>
      </c>
      <c r="I13" s="105">
        <v>0</v>
      </c>
      <c r="J13" s="105">
        <v>0</v>
      </c>
      <c r="K13" s="105"/>
      <c r="L13" s="105"/>
      <c r="M13" s="66"/>
    </row>
    <row r="14" spans="1:23" ht="15.75" customHeight="1" x14ac:dyDescent="0.35">
      <c r="A14" s="28" t="s">
        <v>49</v>
      </c>
      <c r="B14" s="105">
        <v>28</v>
      </c>
      <c r="C14" s="105">
        <v>32</v>
      </c>
      <c r="D14" s="15">
        <v>21</v>
      </c>
      <c r="E14" s="15">
        <v>21</v>
      </c>
      <c r="F14" s="24">
        <v>21</v>
      </c>
      <c r="G14" s="24">
        <v>18</v>
      </c>
      <c r="H14" s="105">
        <v>17</v>
      </c>
      <c r="I14" s="105">
        <v>17</v>
      </c>
      <c r="J14" s="105">
        <v>20</v>
      </c>
      <c r="K14" s="105"/>
      <c r="L14" s="105"/>
      <c r="M14" s="66"/>
    </row>
    <row r="15" spans="1:23" ht="15.75" customHeight="1" x14ac:dyDescent="0.35">
      <c r="A15" s="28" t="s">
        <v>50</v>
      </c>
      <c r="B15" s="105">
        <v>170</v>
      </c>
      <c r="C15" s="105">
        <v>159</v>
      </c>
      <c r="D15" s="15">
        <v>132</v>
      </c>
      <c r="E15" s="15">
        <v>71</v>
      </c>
      <c r="F15" s="24">
        <v>81</v>
      </c>
      <c r="G15" s="24">
        <v>79</v>
      </c>
      <c r="H15" s="105">
        <v>83</v>
      </c>
      <c r="I15" s="105">
        <v>77</v>
      </c>
      <c r="J15" s="105">
        <v>57</v>
      </c>
      <c r="K15" s="105"/>
      <c r="L15" s="105"/>
      <c r="M15" s="66"/>
    </row>
    <row r="16" spans="1:23" ht="15.75" customHeight="1" x14ac:dyDescent="0.35">
      <c r="A16" s="28" t="s">
        <v>51</v>
      </c>
      <c r="B16" s="105">
        <v>0</v>
      </c>
      <c r="C16" s="105">
        <v>2</v>
      </c>
      <c r="D16" s="15">
        <v>2</v>
      </c>
      <c r="E16" s="15">
        <v>2</v>
      </c>
      <c r="F16" s="24">
        <v>3</v>
      </c>
      <c r="G16" s="24">
        <v>2</v>
      </c>
      <c r="H16" s="105">
        <v>2</v>
      </c>
      <c r="I16" s="105">
        <v>2</v>
      </c>
      <c r="J16" s="105">
        <v>2</v>
      </c>
      <c r="K16" s="105"/>
      <c r="L16" s="105"/>
      <c r="M16" s="66"/>
    </row>
    <row r="17" spans="1:13" ht="15.75" customHeight="1" x14ac:dyDescent="0.35">
      <c r="A17" s="29" t="s">
        <v>52</v>
      </c>
      <c r="B17" s="105">
        <v>84</v>
      </c>
      <c r="C17" s="105">
        <v>84</v>
      </c>
      <c r="D17" s="15">
        <v>91</v>
      </c>
      <c r="E17" s="15">
        <v>98</v>
      </c>
      <c r="F17" s="24">
        <v>134</v>
      </c>
      <c r="G17" s="24">
        <v>148</v>
      </c>
      <c r="H17" s="105">
        <v>118</v>
      </c>
      <c r="I17" s="105">
        <v>81</v>
      </c>
      <c r="J17" s="105">
        <v>60</v>
      </c>
      <c r="K17" s="105"/>
      <c r="L17" s="105"/>
      <c r="M17" s="66"/>
    </row>
    <row r="18" spans="1:13" ht="15.75" customHeight="1" x14ac:dyDescent="0.35">
      <c r="A18" s="28" t="s">
        <v>53</v>
      </c>
      <c r="B18" s="105">
        <v>0</v>
      </c>
      <c r="C18" s="105">
        <v>0</v>
      </c>
      <c r="D18" s="15">
        <v>0</v>
      </c>
      <c r="E18" s="15">
        <v>3</v>
      </c>
      <c r="F18" s="24">
        <v>1</v>
      </c>
      <c r="G18" s="24">
        <v>0</v>
      </c>
      <c r="H18" s="105">
        <v>4</v>
      </c>
      <c r="I18" s="105">
        <v>0</v>
      </c>
      <c r="J18" s="105">
        <v>0</v>
      </c>
      <c r="K18" s="105"/>
      <c r="L18" s="105"/>
      <c r="M18" s="66"/>
    </row>
    <row r="19" spans="1:13" ht="15.75" customHeight="1" x14ac:dyDescent="0.35">
      <c r="A19" s="28" t="s">
        <v>54</v>
      </c>
      <c r="B19" s="105">
        <v>3</v>
      </c>
      <c r="C19" s="105">
        <v>3</v>
      </c>
      <c r="D19" s="15">
        <v>2</v>
      </c>
      <c r="E19" s="15">
        <v>2</v>
      </c>
      <c r="F19" s="24">
        <v>3</v>
      </c>
      <c r="G19" s="24">
        <v>3</v>
      </c>
      <c r="H19" s="105">
        <v>3</v>
      </c>
      <c r="I19" s="105">
        <v>1</v>
      </c>
      <c r="J19" s="105">
        <v>1</v>
      </c>
      <c r="K19" s="105"/>
      <c r="L19" s="105"/>
      <c r="M19" s="66"/>
    </row>
    <row r="20" spans="1:13" ht="15.75" customHeight="1" x14ac:dyDescent="0.35">
      <c r="A20" s="43" t="s">
        <v>55</v>
      </c>
      <c r="B20" s="51">
        <f t="shared" ref="B20:M20" si="0">SUM(B15:B16,B3)</f>
        <v>170</v>
      </c>
      <c r="C20" s="51">
        <f t="shared" si="0"/>
        <v>161</v>
      </c>
      <c r="D20" s="51">
        <f t="shared" si="0"/>
        <v>134</v>
      </c>
      <c r="E20" s="51">
        <f t="shared" si="0"/>
        <v>73</v>
      </c>
      <c r="F20" s="51">
        <f t="shared" si="0"/>
        <v>84</v>
      </c>
      <c r="G20" s="51">
        <f t="shared" si="0"/>
        <v>81</v>
      </c>
      <c r="H20" s="51">
        <f t="shared" si="0"/>
        <v>85</v>
      </c>
      <c r="I20" s="51">
        <f t="shared" si="0"/>
        <v>79</v>
      </c>
      <c r="J20" s="51">
        <f t="shared" si="0"/>
        <v>59</v>
      </c>
      <c r="K20" s="51">
        <f t="shared" si="0"/>
        <v>0</v>
      </c>
      <c r="L20" s="51">
        <f t="shared" si="0"/>
        <v>0</v>
      </c>
      <c r="M20" s="71">
        <f t="shared" si="0"/>
        <v>0</v>
      </c>
    </row>
    <row r="21" spans="1:13" ht="15.75" customHeight="1" x14ac:dyDescent="0.35">
      <c r="A21" s="43" t="s">
        <v>56</v>
      </c>
      <c r="B21" s="51">
        <f t="shared" ref="B21:M21" si="1">SUM(B19,B18,B17,B4)</f>
        <v>102</v>
      </c>
      <c r="C21" s="51">
        <f t="shared" si="1"/>
        <v>102</v>
      </c>
      <c r="D21" s="51">
        <f t="shared" si="1"/>
        <v>93</v>
      </c>
      <c r="E21" s="51">
        <f t="shared" si="1"/>
        <v>103</v>
      </c>
      <c r="F21" s="51">
        <f t="shared" si="1"/>
        <v>138</v>
      </c>
      <c r="G21" s="51">
        <f t="shared" si="1"/>
        <v>151</v>
      </c>
      <c r="H21" s="51">
        <f t="shared" si="1"/>
        <v>125</v>
      </c>
      <c r="I21" s="51">
        <f t="shared" si="1"/>
        <v>82</v>
      </c>
      <c r="J21" s="51">
        <f t="shared" si="1"/>
        <v>61</v>
      </c>
      <c r="K21" s="51">
        <f t="shared" si="1"/>
        <v>0</v>
      </c>
      <c r="L21" s="51">
        <f t="shared" si="1"/>
        <v>0</v>
      </c>
      <c r="M21" s="71">
        <f t="shared" si="1"/>
        <v>0</v>
      </c>
    </row>
    <row r="22" spans="1:13" ht="15.75" customHeight="1" x14ac:dyDescent="0.35">
      <c r="A22" s="43" t="s">
        <v>57</v>
      </c>
      <c r="B22" s="51">
        <f t="shared" ref="B22:M22" si="2">SUM(B5,B10,B13)</f>
        <v>0</v>
      </c>
      <c r="C22" s="51">
        <f t="shared" si="2"/>
        <v>0</v>
      </c>
      <c r="D22" s="51">
        <f t="shared" si="2"/>
        <v>0</v>
      </c>
      <c r="E22" s="51">
        <f t="shared" si="2"/>
        <v>0</v>
      </c>
      <c r="F22" s="51">
        <f t="shared" si="2"/>
        <v>0</v>
      </c>
      <c r="G22" s="51">
        <f t="shared" si="2"/>
        <v>0</v>
      </c>
      <c r="H22" s="51">
        <f t="shared" si="2"/>
        <v>0</v>
      </c>
      <c r="I22" s="51">
        <f t="shared" si="2"/>
        <v>0</v>
      </c>
      <c r="J22" s="51">
        <f t="shared" si="2"/>
        <v>0</v>
      </c>
      <c r="K22" s="51">
        <f t="shared" si="2"/>
        <v>0</v>
      </c>
      <c r="L22" s="51">
        <f t="shared" si="2"/>
        <v>0</v>
      </c>
      <c r="M22" s="71">
        <f t="shared" si="2"/>
        <v>0</v>
      </c>
    </row>
    <row r="23" spans="1:13" ht="15.75" customHeight="1" x14ac:dyDescent="0.35">
      <c r="A23" s="43" t="s">
        <v>58</v>
      </c>
      <c r="B23" s="51">
        <f t="shared" ref="B23:M23" si="3">SUM(B6,B9,B12)</f>
        <v>0</v>
      </c>
      <c r="C23" s="51">
        <f t="shared" si="3"/>
        <v>0</v>
      </c>
      <c r="D23" s="51">
        <f t="shared" si="3"/>
        <v>0</v>
      </c>
      <c r="E23" s="51">
        <f t="shared" si="3"/>
        <v>0</v>
      </c>
      <c r="F23" s="51">
        <f t="shared" si="3"/>
        <v>0</v>
      </c>
      <c r="G23" s="51">
        <f t="shared" si="3"/>
        <v>0</v>
      </c>
      <c r="H23" s="51">
        <f t="shared" si="3"/>
        <v>0</v>
      </c>
      <c r="I23" s="51">
        <f t="shared" si="3"/>
        <v>0</v>
      </c>
      <c r="J23" s="51">
        <f t="shared" si="3"/>
        <v>0</v>
      </c>
      <c r="K23" s="51">
        <f t="shared" si="3"/>
        <v>0</v>
      </c>
      <c r="L23" s="51">
        <f t="shared" si="3"/>
        <v>0</v>
      </c>
      <c r="M23" s="71">
        <f t="shared" si="3"/>
        <v>0</v>
      </c>
    </row>
    <row r="24" spans="1:13" ht="15.75" customHeight="1" x14ac:dyDescent="0.35">
      <c r="A24" s="43" t="s">
        <v>59</v>
      </c>
      <c r="B24" s="51">
        <f t="shared" ref="B24:M24" si="4">SUM(B7,B8,B11)</f>
        <v>1</v>
      </c>
      <c r="C24" s="51">
        <f t="shared" si="4"/>
        <v>0</v>
      </c>
      <c r="D24" s="51">
        <f t="shared" si="4"/>
        <v>1</v>
      </c>
      <c r="E24" s="51">
        <f t="shared" si="4"/>
        <v>1</v>
      </c>
      <c r="F24" s="51">
        <f t="shared" si="4"/>
        <v>1</v>
      </c>
      <c r="G24" s="51">
        <f t="shared" si="4"/>
        <v>1</v>
      </c>
      <c r="H24" s="51">
        <f t="shared" si="4"/>
        <v>1</v>
      </c>
      <c r="I24" s="51">
        <f t="shared" si="4"/>
        <v>1</v>
      </c>
      <c r="J24" s="51">
        <f t="shared" si="4"/>
        <v>1</v>
      </c>
      <c r="K24" s="51">
        <f t="shared" si="4"/>
        <v>0</v>
      </c>
      <c r="L24" s="51">
        <f t="shared" si="4"/>
        <v>0</v>
      </c>
      <c r="M24" s="71">
        <f t="shared" si="4"/>
        <v>0</v>
      </c>
    </row>
    <row r="25" spans="1:13" ht="15.75" customHeight="1" x14ac:dyDescent="0.35">
      <c r="A25" s="43" t="s">
        <v>60</v>
      </c>
      <c r="B25" s="51">
        <f t="shared" ref="B25:M25" si="5">B14</f>
        <v>28</v>
      </c>
      <c r="C25" s="51">
        <f t="shared" si="5"/>
        <v>32</v>
      </c>
      <c r="D25" s="51">
        <f t="shared" si="5"/>
        <v>21</v>
      </c>
      <c r="E25" s="51">
        <f t="shared" si="5"/>
        <v>21</v>
      </c>
      <c r="F25" s="51">
        <f t="shared" si="5"/>
        <v>21</v>
      </c>
      <c r="G25" s="51">
        <f t="shared" si="5"/>
        <v>18</v>
      </c>
      <c r="H25" s="51">
        <f t="shared" si="5"/>
        <v>17</v>
      </c>
      <c r="I25" s="51">
        <f t="shared" si="5"/>
        <v>17</v>
      </c>
      <c r="J25" s="51">
        <f t="shared" si="5"/>
        <v>20</v>
      </c>
      <c r="K25" s="51">
        <f t="shared" si="5"/>
        <v>0</v>
      </c>
      <c r="L25" s="51">
        <f t="shared" si="5"/>
        <v>0</v>
      </c>
      <c r="M25" s="71">
        <f t="shared" si="5"/>
        <v>0</v>
      </c>
    </row>
    <row r="26" spans="1:13" ht="15.75" customHeight="1" x14ac:dyDescent="0.35">
      <c r="A26" s="42" t="s">
        <v>61</v>
      </c>
      <c r="B26" s="34">
        <f t="shared" ref="B26:M26" si="6">SUM(B20:B25)</f>
        <v>301</v>
      </c>
      <c r="C26" s="34">
        <f t="shared" si="6"/>
        <v>295</v>
      </c>
      <c r="D26" s="34">
        <f t="shared" si="6"/>
        <v>249</v>
      </c>
      <c r="E26" s="34">
        <f t="shared" si="6"/>
        <v>198</v>
      </c>
      <c r="F26" s="34">
        <f t="shared" si="6"/>
        <v>244</v>
      </c>
      <c r="G26" s="34">
        <f t="shared" si="6"/>
        <v>251</v>
      </c>
      <c r="H26" s="34">
        <f t="shared" si="6"/>
        <v>228</v>
      </c>
      <c r="I26" s="34">
        <f t="shared" si="6"/>
        <v>179</v>
      </c>
      <c r="J26" s="34">
        <f t="shared" si="6"/>
        <v>141</v>
      </c>
      <c r="K26" s="34">
        <f t="shared" si="6"/>
        <v>0</v>
      </c>
      <c r="L26" s="34">
        <f t="shared" si="6"/>
        <v>0</v>
      </c>
      <c r="M26" s="65">
        <f t="shared" si="6"/>
        <v>0</v>
      </c>
    </row>
    <row r="27" spans="1:13" ht="15.75" customHeight="1" x14ac:dyDescent="0.35">
      <c r="A27" s="42" t="s">
        <v>62</v>
      </c>
      <c r="B27" s="100">
        <f>B20/'Williamson - Summary'!B16</f>
        <v>6.0229652120615191E-4</v>
      </c>
      <c r="C27" s="100">
        <f>C20/'Williamson - Summary'!C16</f>
        <v>5.6805552125268591E-4</v>
      </c>
      <c r="D27" s="100">
        <f>D20/'Williamson - Summary'!D16</f>
        <v>4.7003855017661525E-4</v>
      </c>
      <c r="E27" s="100">
        <f>E20/'Williamson - Summary'!E16</f>
        <v>2.546579734109168E-4</v>
      </c>
      <c r="F27" s="100">
        <f>F20/'Williamson - Summary'!F16</f>
        <v>2.900362199993785E-4</v>
      </c>
      <c r="G27" s="100">
        <f>G20/'Williamson - Summary'!G16</f>
        <v>2.7801613180024028E-4</v>
      </c>
      <c r="H27" s="100">
        <f>H20/'Williamson - Summary'!H16</f>
        <v>2.8967232947671548E-4</v>
      </c>
      <c r="I27" s="100">
        <f>I20/'Williamson - Summary'!I16</f>
        <v>2.6768772024939009E-4</v>
      </c>
      <c r="J27" s="100">
        <f>J20/'Williamson - Summary'!J16</f>
        <v>1.9907144978000918E-4</v>
      </c>
      <c r="K27" s="100" t="e">
        <f>K20/'Williamson - Summary'!K16</f>
        <v>#DIV/0!</v>
      </c>
      <c r="L27" s="100" t="e">
        <f>L20/'Williamson - Summary'!L16</f>
        <v>#DIV/0!</v>
      </c>
      <c r="M27" s="103" t="e">
        <f>M20/'Williamson - Summary'!M16</f>
        <v>#DIV/0!</v>
      </c>
    </row>
    <row r="28" spans="1:13" ht="15.75" customHeight="1" x14ac:dyDescent="0.35">
      <c r="A28" s="42" t="s">
        <v>63</v>
      </c>
      <c r="B28" s="100">
        <f>B21/'Williamson - Summary'!B17</f>
        <v>2.8349870757942131E-3</v>
      </c>
      <c r="C28" s="100">
        <f>C21/'Williamson - Summary'!C17</f>
        <v>2.8301886792452828E-3</v>
      </c>
      <c r="D28" s="100">
        <f>D21/'Williamson - Summary'!D17</f>
        <v>2.5704809286898841E-3</v>
      </c>
      <c r="E28" s="100">
        <f>E21/'Williamson - Summary'!E17</f>
        <v>2.8360592543642273E-3</v>
      </c>
      <c r="F28" s="100">
        <f>F21/'Williamson - Summary'!F17</f>
        <v>3.7765797323554362E-3</v>
      </c>
      <c r="G28" s="100">
        <f>G21/'Williamson - Summary'!G17</f>
        <v>4.1199421571034896E-3</v>
      </c>
      <c r="H28" s="100">
        <f>H21/'Williamson - Summary'!H17</f>
        <v>3.3944331296673455E-3</v>
      </c>
      <c r="I28" s="100">
        <f>I21/'Williamson - Summary'!I17</f>
        <v>2.218494670201829E-3</v>
      </c>
      <c r="J28" s="100">
        <f>J21/'Williamson - Summary'!J17</f>
        <v>1.6462460193231499E-3</v>
      </c>
      <c r="K28" s="100" t="e">
        <f>K21/'Williamson - Summary'!K17</f>
        <v>#DIV/0!</v>
      </c>
      <c r="L28" s="100" t="e">
        <f>L21/'Williamson - Summary'!L17</f>
        <v>#DIV/0!</v>
      </c>
      <c r="M28" s="103" t="e">
        <f>M21/'Williamson - Summary'!M17</f>
        <v>#DIV/0!</v>
      </c>
    </row>
    <row r="29" spans="1:13" ht="15.75" customHeight="1" x14ac:dyDescent="0.35">
      <c r="A29" s="42" t="s">
        <v>64</v>
      </c>
      <c r="B29" s="100">
        <f>B22/'Williamson - Summary'!B18</f>
        <v>0</v>
      </c>
      <c r="C29" s="100">
        <f>C22/'Williamson - Summary'!C18</f>
        <v>0</v>
      </c>
      <c r="D29" s="100">
        <f>D22/'Williamson - Summary'!D18</f>
        <v>0</v>
      </c>
      <c r="E29" s="100">
        <f>E22/'Williamson - Summary'!E18</f>
        <v>0</v>
      </c>
      <c r="F29" s="100">
        <f>F22/'Williamson - Summary'!F18</f>
        <v>0</v>
      </c>
      <c r="G29" s="100">
        <f>G22/'Williamson - Summary'!G18</f>
        <v>0</v>
      </c>
      <c r="H29" s="100">
        <f>H22/'Williamson - Summary'!H18</f>
        <v>0</v>
      </c>
      <c r="I29" s="100">
        <f>I22/'Williamson - Summary'!I18</f>
        <v>0</v>
      </c>
      <c r="J29" s="100">
        <f>J22/'Williamson - Summary'!J18</f>
        <v>0</v>
      </c>
      <c r="K29" s="100" t="e">
        <f>K22/'Williamson - Summary'!K18</f>
        <v>#DIV/0!</v>
      </c>
      <c r="L29" s="100" t="e">
        <f>L22/'Williamson - Summary'!L18</f>
        <v>#DIV/0!</v>
      </c>
      <c r="M29" s="103" t="e">
        <f>M22/'Williamson - Summary'!M18</f>
        <v>#DIV/0!</v>
      </c>
    </row>
    <row r="30" spans="1:13" ht="15.75" customHeight="1" x14ac:dyDescent="0.35">
      <c r="A30" s="42" t="s">
        <v>65</v>
      </c>
      <c r="B30" s="100">
        <f>B23/'Williamson - Summary'!B19</f>
        <v>0</v>
      </c>
      <c r="C30" s="100">
        <f>C23/'Williamson - Summary'!C19</f>
        <v>0</v>
      </c>
      <c r="D30" s="100">
        <f>D23/'Williamson - Summary'!D19</f>
        <v>0</v>
      </c>
      <c r="E30" s="100">
        <f>E23/'Williamson - Summary'!E19</f>
        <v>0</v>
      </c>
      <c r="F30" s="100">
        <f>F23/'Williamson - Summary'!F19</f>
        <v>0</v>
      </c>
      <c r="G30" s="100">
        <f>G23/'Williamson - Summary'!G19</f>
        <v>0</v>
      </c>
      <c r="H30" s="100">
        <f>H23/'Williamson - Summary'!H19</f>
        <v>0</v>
      </c>
      <c r="I30" s="100">
        <f>I23/'Williamson - Summary'!I19</f>
        <v>0</v>
      </c>
      <c r="J30" s="100">
        <f>J23/'Williamson - Summary'!J19</f>
        <v>0</v>
      </c>
      <c r="K30" s="100" t="e">
        <f>K23/'Williamson - Summary'!K19</f>
        <v>#DIV/0!</v>
      </c>
      <c r="L30" s="100" t="e">
        <f>L23/'Williamson - Summary'!L19</f>
        <v>#DIV/0!</v>
      </c>
      <c r="M30" s="103" t="e">
        <f>M23/'Williamson - Summary'!M19</f>
        <v>#DIV/0!</v>
      </c>
    </row>
    <row r="31" spans="1:13" ht="15.75" customHeight="1" x14ac:dyDescent="0.35">
      <c r="A31" s="42" t="s">
        <v>66</v>
      </c>
      <c r="B31" s="100">
        <f>B24/'Williamson - Summary'!B20</f>
        <v>0.16666666666666666</v>
      </c>
      <c r="C31" s="100">
        <f>C24/'Williamson - Summary'!C20</f>
        <v>0</v>
      </c>
      <c r="D31" s="100">
        <f>D24/'Williamson - Summary'!D20</f>
        <v>0.16666666666666666</v>
      </c>
      <c r="E31" s="100">
        <f>E24/'Williamson - Summary'!E20</f>
        <v>0.16666666666666666</v>
      </c>
      <c r="F31" s="100">
        <f>F24/'Williamson - Summary'!F20</f>
        <v>0.16666666666666666</v>
      </c>
      <c r="G31" s="100">
        <f>G24/'Williamson - Summary'!G20</f>
        <v>0.16666666666666666</v>
      </c>
      <c r="H31" s="100">
        <f>H24/'Williamson - Summary'!H20</f>
        <v>0.16666666666666666</v>
      </c>
      <c r="I31" s="100">
        <f>I24/'Williamson - Summary'!I20</f>
        <v>0.16666666666666666</v>
      </c>
      <c r="J31" s="100">
        <f>J24/'Williamson - Summary'!J20</f>
        <v>0.16666666666666666</v>
      </c>
      <c r="K31" s="100" t="e">
        <f>K24/'Williamson - Summary'!K20</f>
        <v>#DIV/0!</v>
      </c>
      <c r="L31" s="100" t="e">
        <f>L24/'Williamson - Summary'!L20</f>
        <v>#DIV/0!</v>
      </c>
      <c r="M31" s="103" t="e">
        <f>M24/'Williamson - Summary'!M20</f>
        <v>#DIV/0!</v>
      </c>
    </row>
    <row r="32" spans="1:13" ht="15.75" customHeight="1" x14ac:dyDescent="0.35">
      <c r="A32" s="42" t="s">
        <v>67</v>
      </c>
      <c r="B32" s="100">
        <f>B25/'Williamson - Summary'!B21</f>
        <v>1.4736842105263157</v>
      </c>
      <c r="C32" s="100">
        <f>C25/'Williamson - Summary'!C21</f>
        <v>1.6842105263157894</v>
      </c>
      <c r="D32" s="100">
        <f>D25/'Williamson - Summary'!D21</f>
        <v>1.1052631578947369</v>
      </c>
      <c r="E32" s="100">
        <f>E25/'Williamson - Summary'!E21</f>
        <v>1.1052631578947369</v>
      </c>
      <c r="F32" s="100">
        <f>F25/'Williamson - Summary'!F21</f>
        <v>1.1052631578947369</v>
      </c>
      <c r="G32" s="100">
        <f>G25/'Williamson - Summary'!G21</f>
        <v>0.94736842105263153</v>
      </c>
      <c r="H32" s="100">
        <f>H25/'Williamson - Summary'!H21</f>
        <v>0.89473684210526316</v>
      </c>
      <c r="I32" s="100">
        <f>I25/'Williamson - Summary'!I21</f>
        <v>0.89473684210526316</v>
      </c>
      <c r="J32" s="100">
        <f>J25/'Williamson - Summary'!J21</f>
        <v>1.0526315789473684</v>
      </c>
      <c r="K32" s="100" t="e">
        <f>K25/'Williamson - Summary'!K21</f>
        <v>#DIV/0!</v>
      </c>
      <c r="L32" s="100" t="e">
        <f>L25/'Williamson - Summary'!L21</f>
        <v>#DIV/0!</v>
      </c>
      <c r="M32" s="103" t="e">
        <f>M25/'Williamson - Summary'!M21</f>
        <v>#DIV/0!</v>
      </c>
    </row>
    <row r="33" spans="1:13" s="55" customFormat="1" ht="15.75" customHeight="1" x14ac:dyDescent="0.35">
      <c r="A33" s="44" t="s">
        <v>68</v>
      </c>
      <c r="B33" s="96">
        <f>'Unique Features with Errors'!B9</f>
        <v>251</v>
      </c>
      <c r="C33" s="96">
        <f>'Unique Features with Errors'!C9</f>
        <v>242</v>
      </c>
      <c r="D33" s="96">
        <f>'Unique Features with Errors'!D9</f>
        <v>207</v>
      </c>
      <c r="E33" s="96">
        <f>'Unique Features with Errors'!E9</f>
        <v>152</v>
      </c>
      <c r="F33" s="96">
        <f>'Unique Features with Errors'!F9</f>
        <v>187</v>
      </c>
      <c r="G33" s="96">
        <f>'Unique Features with Errors'!G9</f>
        <v>190</v>
      </c>
      <c r="H33" s="96">
        <f>'Unique Features with Errors'!H9</f>
        <v>180</v>
      </c>
      <c r="I33" s="96">
        <f>'Unique Features with Errors'!I9</f>
        <v>141</v>
      </c>
      <c r="J33" s="96">
        <f>'Unique Features with Errors'!J9</f>
        <v>104</v>
      </c>
      <c r="K33" s="96">
        <f>'Unique Features with Errors'!K9</f>
        <v>0</v>
      </c>
      <c r="L33" s="96">
        <f>'Unique Features with Errors'!L9</f>
        <v>0</v>
      </c>
      <c r="M33" s="124">
        <f>'Unique Features with Errors'!M9</f>
        <v>0</v>
      </c>
    </row>
    <row r="34" spans="1:13" s="55" customFormat="1" ht="15.75" customHeight="1" x14ac:dyDescent="0.35">
      <c r="A34" s="42" t="s">
        <v>69</v>
      </c>
      <c r="B34" s="100">
        <f>(B26/'Williamson - Summary'!B22)</f>
        <v>9.4554181745074386E-4</v>
      </c>
      <c r="C34" s="100">
        <f>(C26/'Williamson - Summary'!C22)</f>
        <v>9.2312410230092597E-4</v>
      </c>
      <c r="D34" s="100">
        <f>(D26/'Williamson - Summary'!D22)</f>
        <v>7.7481508680107163E-4</v>
      </c>
      <c r="E34" s="100">
        <f>(E26/'Williamson - Summary'!E22)</f>
        <v>6.1284940928126388E-4</v>
      </c>
      <c r="F34" s="100">
        <f>(F26/'Williamson - Summary'!F22)</f>
        <v>7.4786062820292765E-4</v>
      </c>
      <c r="G34" s="100">
        <f>(G26/'Williamson - Summary'!G22)</f>
        <v>7.6499900946343398E-4</v>
      </c>
      <c r="H34" s="100">
        <f>(H26/'Williamson - Summary'!H22)</f>
        <v>6.9014783693138477E-4</v>
      </c>
      <c r="I34" s="100">
        <f>(I26/'Williamson - Summary'!I22)</f>
        <v>5.3885473800822426E-4</v>
      </c>
      <c r="J34" s="100">
        <f>(J26/'Williamson - Summary'!J22)</f>
        <v>4.227455072046628E-4</v>
      </c>
      <c r="K34" s="100" t="e">
        <f>(K26/'Williamson - Summary'!K22)</f>
        <v>#DIV/0!</v>
      </c>
      <c r="L34" s="100" t="e">
        <f>(L26/'Williamson - Summary'!L22)</f>
        <v>#DIV/0!</v>
      </c>
      <c r="M34" s="103" t="e">
        <f>(M26/'Williamson - Summary'!M22)</f>
        <v>#DIV/0!</v>
      </c>
    </row>
    <row r="35" spans="1:13" s="55" customFormat="1" ht="15.75" customHeight="1" thickBot="1" x14ac:dyDescent="0.4">
      <c r="A35" s="44" t="s">
        <v>70</v>
      </c>
      <c r="B35" s="60">
        <f>B33/'Williamson - Summary'!B22</f>
        <v>7.8847507036590274E-4</v>
      </c>
      <c r="C35" s="60">
        <f>C33/'Williamson - Summary'!C22</f>
        <v>7.5727468731126807E-4</v>
      </c>
      <c r="D35" s="60">
        <f>D33/'Williamson - Summary'!D22</f>
        <v>6.4412338541293911E-4</v>
      </c>
      <c r="E35" s="60">
        <f>E33/'Williamson - Summary'!E22</f>
        <v>4.704702535896571E-4</v>
      </c>
      <c r="F35" s="60">
        <f>F33/'Williamson - Summary'!F22</f>
        <v>5.7315548145060442E-4</v>
      </c>
      <c r="G35" s="60">
        <f>G33/'Williamson - Summary'!G22</f>
        <v>5.7908291553008943E-4</v>
      </c>
      <c r="H35" s="60">
        <f>H33/'Williamson - Summary'!H22</f>
        <v>5.4485355547214591E-4</v>
      </c>
      <c r="I35" s="60">
        <f>I33/'Williamson - Summary'!I22</f>
        <v>4.2446099474390854E-4</v>
      </c>
      <c r="J35" s="60">
        <f>J33/'Williamson - Summary'!J22</f>
        <v>3.1181228900202079E-4</v>
      </c>
      <c r="K35" s="60" t="e">
        <f>K33/'Williamson - Summary'!K22</f>
        <v>#DIV/0!</v>
      </c>
      <c r="L35" s="60" t="e">
        <f>L33/'Williamson - Summary'!L22</f>
        <v>#DIV/0!</v>
      </c>
      <c r="M35" s="61" t="e">
        <f>M33/'Williamson - Summary'!M22</f>
        <v>#DIV/0!</v>
      </c>
    </row>
    <row r="36" spans="1:13" x14ac:dyDescent="0.35">
      <c r="A36" s="134" t="s">
        <v>71</v>
      </c>
    </row>
    <row r="37" spans="1:13" x14ac:dyDescent="0.35">
      <c r="A37" s="135"/>
    </row>
    <row r="38" spans="1:13" ht="15.75" customHeight="1" thickBot="1" x14ac:dyDescent="0.4">
      <c r="A38" s="136"/>
    </row>
    <row r="39" spans="1:13" x14ac:dyDescent="0.35">
      <c r="A39" s="97"/>
    </row>
    <row r="44" spans="1:13" x14ac:dyDescent="0.35">
      <c r="A44" s="55"/>
    </row>
  </sheetData>
  <mergeCells count="1">
    <mergeCell ref="A36:A38"/>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2"/>
  <sheetViews>
    <sheetView zoomScale="90" zoomScaleNormal="90" workbookViewId="0">
      <selection activeCell="A23" sqref="A23"/>
    </sheetView>
  </sheetViews>
  <sheetFormatPr defaultRowHeight="14.5" x14ac:dyDescent="0.35"/>
  <cols>
    <col min="1" max="1" width="100.81640625" customWidth="1"/>
    <col min="2" max="2" width="9.1796875" customWidth="1"/>
  </cols>
  <sheetData>
    <row r="1" spans="1:13" ht="24.75" customHeight="1" x14ac:dyDescent="0.35">
      <c r="A1" s="81" t="s">
        <v>72</v>
      </c>
      <c r="B1" s="83"/>
      <c r="C1" s="85"/>
      <c r="D1" s="85"/>
      <c r="E1" s="85"/>
      <c r="F1" s="85"/>
      <c r="G1" s="85"/>
      <c r="H1" s="85"/>
      <c r="I1" s="85"/>
      <c r="J1" s="85"/>
      <c r="K1" s="85"/>
      <c r="L1" s="85"/>
      <c r="M1" s="84"/>
    </row>
    <row r="2" spans="1:13" ht="15.75" customHeight="1" x14ac:dyDescent="0.35">
      <c r="A2" s="62" t="s">
        <v>73</v>
      </c>
      <c r="B2" s="37" t="s">
        <v>2</v>
      </c>
      <c r="C2" s="38" t="s">
        <v>3</v>
      </c>
      <c r="D2" s="38" t="s">
        <v>4</v>
      </c>
      <c r="E2" s="38" t="s">
        <v>5</v>
      </c>
      <c r="F2" s="38" t="s">
        <v>6</v>
      </c>
      <c r="G2" s="38" t="s">
        <v>7</v>
      </c>
      <c r="H2" s="38" t="s">
        <v>8</v>
      </c>
      <c r="I2" s="38" t="s">
        <v>9</v>
      </c>
      <c r="J2" s="38" t="s">
        <v>10</v>
      </c>
      <c r="K2" s="38" t="s">
        <v>11</v>
      </c>
      <c r="L2" s="38" t="s">
        <v>12</v>
      </c>
      <c r="M2" s="116" t="s">
        <v>13</v>
      </c>
    </row>
    <row r="3" spans="1:13" ht="15.75" customHeight="1" x14ac:dyDescent="0.35">
      <c r="A3" s="28" t="s">
        <v>74</v>
      </c>
      <c r="B3" s="48">
        <v>276</v>
      </c>
      <c r="C3" s="48">
        <v>139</v>
      </c>
      <c r="D3" s="48">
        <v>215</v>
      </c>
      <c r="E3" s="105">
        <v>672</v>
      </c>
      <c r="F3" s="105">
        <v>81</v>
      </c>
      <c r="G3" s="105">
        <v>82</v>
      </c>
      <c r="H3" s="105">
        <v>76</v>
      </c>
      <c r="I3" s="105">
        <v>83</v>
      </c>
      <c r="J3" s="105">
        <v>102</v>
      </c>
      <c r="K3" s="105"/>
      <c r="L3" s="48"/>
      <c r="M3" s="64"/>
    </row>
    <row r="4" spans="1:13" ht="15.75" customHeight="1" x14ac:dyDescent="0.35">
      <c r="A4" s="28" t="s">
        <v>75</v>
      </c>
      <c r="B4" s="48">
        <v>171</v>
      </c>
      <c r="C4" s="48">
        <v>205</v>
      </c>
      <c r="D4" s="48">
        <v>189</v>
      </c>
      <c r="E4" s="105">
        <v>16</v>
      </c>
      <c r="F4" s="48">
        <v>16</v>
      </c>
      <c r="G4" s="105">
        <v>17</v>
      </c>
      <c r="H4" s="105">
        <v>15</v>
      </c>
      <c r="I4" s="105">
        <v>17</v>
      </c>
      <c r="J4" s="105">
        <v>13</v>
      </c>
      <c r="K4" s="105"/>
      <c r="L4" s="48"/>
      <c r="M4" s="64"/>
    </row>
    <row r="5" spans="1:13" ht="15.75" customHeight="1" x14ac:dyDescent="0.35">
      <c r="A5" s="29" t="s">
        <v>76</v>
      </c>
      <c r="B5" s="48">
        <v>82</v>
      </c>
      <c r="C5" s="48">
        <v>82</v>
      </c>
      <c r="D5" s="48">
        <v>55</v>
      </c>
      <c r="E5" s="105">
        <v>51</v>
      </c>
      <c r="F5" s="105">
        <v>43</v>
      </c>
      <c r="G5" s="105">
        <v>41</v>
      </c>
      <c r="H5" s="105">
        <v>51</v>
      </c>
      <c r="I5" s="105">
        <v>51</v>
      </c>
      <c r="J5" s="105">
        <v>56</v>
      </c>
      <c r="K5" s="105"/>
      <c r="L5" s="48"/>
      <c r="M5" s="64"/>
    </row>
    <row r="6" spans="1:13" ht="15.75" customHeight="1" x14ac:dyDescent="0.35">
      <c r="A6" s="29" t="s">
        <v>77</v>
      </c>
      <c r="B6" s="48">
        <v>121</v>
      </c>
      <c r="C6" s="48">
        <v>121</v>
      </c>
      <c r="D6" s="48">
        <v>106</v>
      </c>
      <c r="E6" s="105">
        <v>99</v>
      </c>
      <c r="F6" s="105">
        <v>110</v>
      </c>
      <c r="G6" s="105">
        <v>114</v>
      </c>
      <c r="H6" s="105">
        <v>114</v>
      </c>
      <c r="I6" s="105">
        <v>68</v>
      </c>
      <c r="J6" s="105">
        <v>70</v>
      </c>
      <c r="K6" s="105"/>
      <c r="L6" s="48"/>
      <c r="M6" s="64"/>
    </row>
    <row r="7" spans="1:13" ht="15.75" customHeight="1" x14ac:dyDescent="0.35">
      <c r="A7" s="28" t="s">
        <v>78</v>
      </c>
      <c r="B7" s="48">
        <v>0</v>
      </c>
      <c r="C7" s="48">
        <v>0</v>
      </c>
      <c r="D7" s="48">
        <v>0</v>
      </c>
      <c r="E7" s="105">
        <v>0</v>
      </c>
      <c r="F7" s="105">
        <v>0</v>
      </c>
      <c r="G7" s="105">
        <v>0</v>
      </c>
      <c r="H7" s="105">
        <v>0</v>
      </c>
      <c r="I7" s="105">
        <v>0</v>
      </c>
      <c r="J7" s="105">
        <v>0</v>
      </c>
      <c r="K7" s="105"/>
      <c r="L7" s="48"/>
      <c r="M7" s="64"/>
    </row>
    <row r="8" spans="1:13" ht="15.75" customHeight="1" x14ac:dyDescent="0.35">
      <c r="A8" s="28" t="s">
        <v>79</v>
      </c>
      <c r="B8" s="48">
        <v>25</v>
      </c>
      <c r="C8" s="48">
        <v>25</v>
      </c>
      <c r="D8" s="48">
        <v>31</v>
      </c>
      <c r="E8" s="105">
        <v>27</v>
      </c>
      <c r="F8" s="105">
        <v>30</v>
      </c>
      <c r="G8" s="105">
        <v>23</v>
      </c>
      <c r="H8" s="105">
        <v>23</v>
      </c>
      <c r="I8" s="105">
        <v>29</v>
      </c>
      <c r="J8" s="105">
        <v>32</v>
      </c>
      <c r="K8" s="105"/>
      <c r="L8" s="48"/>
      <c r="M8" s="64"/>
    </row>
    <row r="9" spans="1:13" ht="15.75" customHeight="1" x14ac:dyDescent="0.35">
      <c r="A9" s="28" t="s">
        <v>80</v>
      </c>
      <c r="B9" s="48">
        <v>25</v>
      </c>
      <c r="C9" s="48">
        <v>25</v>
      </c>
      <c r="D9" s="48">
        <v>27</v>
      </c>
      <c r="E9" s="105">
        <v>26</v>
      </c>
      <c r="F9" s="105">
        <v>26</v>
      </c>
      <c r="G9" s="105">
        <v>26</v>
      </c>
      <c r="H9" s="105">
        <v>22</v>
      </c>
      <c r="I9" s="105">
        <v>36</v>
      </c>
      <c r="J9" s="105">
        <v>28</v>
      </c>
      <c r="K9" s="105"/>
      <c r="L9" s="48"/>
      <c r="M9" s="64"/>
    </row>
    <row r="10" spans="1:13" ht="15.75" customHeight="1" x14ac:dyDescent="0.35">
      <c r="A10" s="28" t="s">
        <v>81</v>
      </c>
      <c r="B10" s="48">
        <v>1647</v>
      </c>
      <c r="C10" s="48">
        <v>2054</v>
      </c>
      <c r="D10" s="48">
        <v>1527</v>
      </c>
      <c r="E10" s="48">
        <v>1085</v>
      </c>
      <c r="F10" s="48">
        <v>1809</v>
      </c>
      <c r="G10" s="48">
        <v>1824</v>
      </c>
      <c r="H10" s="48">
        <v>1499</v>
      </c>
      <c r="I10" s="25">
        <v>1586</v>
      </c>
      <c r="J10" s="48">
        <v>1307</v>
      </c>
      <c r="K10" s="48"/>
      <c r="L10" s="48"/>
      <c r="M10" s="64"/>
    </row>
    <row r="11" spans="1:13" ht="15.75" customHeight="1" x14ac:dyDescent="0.35">
      <c r="A11" s="43" t="s">
        <v>82</v>
      </c>
      <c r="B11" s="14">
        <f t="shared" ref="B11:M11" si="0">SUM(B3,B4,B10)</f>
        <v>2094</v>
      </c>
      <c r="C11" s="14">
        <f t="shared" si="0"/>
        <v>2398</v>
      </c>
      <c r="D11" s="14">
        <f t="shared" si="0"/>
        <v>1931</v>
      </c>
      <c r="E11" s="14">
        <f t="shared" si="0"/>
        <v>1773</v>
      </c>
      <c r="F11" s="14">
        <f t="shared" si="0"/>
        <v>1906</v>
      </c>
      <c r="G11" s="14">
        <f t="shared" si="0"/>
        <v>1923</v>
      </c>
      <c r="H11" s="14">
        <f t="shared" si="0"/>
        <v>1590</v>
      </c>
      <c r="I11" s="14">
        <f t="shared" si="0"/>
        <v>1686</v>
      </c>
      <c r="J11" s="14">
        <f t="shared" si="0"/>
        <v>1422</v>
      </c>
      <c r="K11" s="14">
        <f t="shared" si="0"/>
        <v>0</v>
      </c>
      <c r="L11" s="14">
        <f t="shared" si="0"/>
        <v>0</v>
      </c>
      <c r="M11" s="111">
        <f t="shared" si="0"/>
        <v>0</v>
      </c>
    </row>
    <row r="12" spans="1:13" ht="15.75" customHeight="1" x14ac:dyDescent="0.35">
      <c r="A12" s="43" t="s">
        <v>83</v>
      </c>
      <c r="B12" s="51">
        <f t="shared" ref="B12:M12" si="1">SUM(B5:B9)</f>
        <v>253</v>
      </c>
      <c r="C12" s="51">
        <f t="shared" si="1"/>
        <v>253</v>
      </c>
      <c r="D12" s="51">
        <f t="shared" si="1"/>
        <v>219</v>
      </c>
      <c r="E12" s="51">
        <f t="shared" si="1"/>
        <v>203</v>
      </c>
      <c r="F12" s="51">
        <f t="shared" si="1"/>
        <v>209</v>
      </c>
      <c r="G12" s="51">
        <f t="shared" si="1"/>
        <v>204</v>
      </c>
      <c r="H12" s="51">
        <f t="shared" si="1"/>
        <v>210</v>
      </c>
      <c r="I12" s="51">
        <f t="shared" si="1"/>
        <v>184</v>
      </c>
      <c r="J12" s="51">
        <f t="shared" si="1"/>
        <v>186</v>
      </c>
      <c r="K12" s="51">
        <f t="shared" si="1"/>
        <v>0</v>
      </c>
      <c r="L12" s="51">
        <f t="shared" si="1"/>
        <v>0</v>
      </c>
      <c r="M12" s="71">
        <f t="shared" si="1"/>
        <v>0</v>
      </c>
    </row>
    <row r="13" spans="1:13" ht="15.75" customHeight="1" x14ac:dyDescent="0.35">
      <c r="A13" s="44" t="s">
        <v>84</v>
      </c>
      <c r="B13" s="47">
        <f t="shared" ref="B13:M13" si="2">SUM(B3:B10)</f>
        <v>2347</v>
      </c>
      <c r="C13" s="47">
        <f t="shared" si="2"/>
        <v>2651</v>
      </c>
      <c r="D13" s="47">
        <f t="shared" si="2"/>
        <v>2150</v>
      </c>
      <c r="E13" s="47">
        <f t="shared" si="2"/>
        <v>1976</v>
      </c>
      <c r="F13" s="47">
        <f t="shared" si="2"/>
        <v>2115</v>
      </c>
      <c r="G13" s="47">
        <f t="shared" si="2"/>
        <v>2127</v>
      </c>
      <c r="H13" s="47">
        <f t="shared" si="2"/>
        <v>1800</v>
      </c>
      <c r="I13" s="47">
        <f t="shared" si="2"/>
        <v>1870</v>
      </c>
      <c r="J13" s="47">
        <f t="shared" si="2"/>
        <v>1608</v>
      </c>
      <c r="K13" s="47">
        <f t="shared" si="2"/>
        <v>0</v>
      </c>
      <c r="L13" s="47">
        <f t="shared" si="2"/>
        <v>0</v>
      </c>
      <c r="M13" s="58">
        <f t="shared" si="2"/>
        <v>0</v>
      </c>
    </row>
    <row r="14" spans="1:13" ht="15.75" customHeight="1" x14ac:dyDescent="0.35">
      <c r="A14" s="44" t="s">
        <v>85</v>
      </c>
      <c r="B14" s="96">
        <f>'Unique Features with Errors'!B24</f>
        <v>2045</v>
      </c>
      <c r="C14" s="96">
        <f>'Unique Features with Errors'!C24</f>
        <v>2474</v>
      </c>
      <c r="D14" s="96">
        <f>'Unique Features with Errors'!D24</f>
        <v>1983</v>
      </c>
      <c r="E14" s="96">
        <f>'Unique Features with Errors'!E24</f>
        <v>1861</v>
      </c>
      <c r="F14" s="96">
        <f>'Unique Features with Errors'!F24</f>
        <v>1962</v>
      </c>
      <c r="G14" s="96">
        <f>'Unique Features with Errors'!G24</f>
        <v>1959</v>
      </c>
      <c r="H14" s="96">
        <f>'Unique Features with Errors'!H24</f>
        <v>1642</v>
      </c>
      <c r="I14" s="96">
        <f>'Unique Features with Errors'!I24</f>
        <v>1800</v>
      </c>
      <c r="J14" s="96">
        <f>'Unique Features with Errors'!J24</f>
        <v>1548</v>
      </c>
      <c r="K14" s="96">
        <f>'Unique Features with Errors'!K24</f>
        <v>0</v>
      </c>
      <c r="L14" s="96">
        <f>'Unique Features with Errors'!L24</f>
        <v>0</v>
      </c>
      <c r="M14" s="124">
        <f>'Unique Features with Errors'!M24</f>
        <v>0</v>
      </c>
    </row>
    <row r="15" spans="1:13" ht="15.75" customHeight="1" x14ac:dyDescent="0.35">
      <c r="A15" s="44" t="s">
        <v>86</v>
      </c>
      <c r="B15" s="101">
        <f>B11/'Williamson - Summary'!B16</f>
        <v>7.4188759729746012E-3</v>
      </c>
      <c r="C15" s="101">
        <f>C11/'Williamson - Summary'!C16</f>
        <v>8.4608518010182657E-3</v>
      </c>
      <c r="D15" s="101">
        <f>D11/'Williamson - Summary'!D16</f>
        <v>6.7734659730674922E-3</v>
      </c>
      <c r="E15" s="101">
        <f>E11/'Williamson - Summary'!E16</f>
        <v>6.1850491350350064E-3</v>
      </c>
      <c r="F15" s="101">
        <f>F11/'Williamson - Summary'!F16</f>
        <v>6.5810599442716116E-3</v>
      </c>
      <c r="G15" s="101">
        <f>G11/'Williamson - Summary'!G16</f>
        <v>6.6003089068131116E-3</v>
      </c>
      <c r="H15" s="101">
        <f>H11/'Williamson - Summary'!H16</f>
        <v>5.4185765160938539E-3</v>
      </c>
      <c r="I15" s="101">
        <f>I11/'Williamson - Summary'!I16</f>
        <v>5.712930333423692E-3</v>
      </c>
      <c r="J15" s="101">
        <f>J11/'Williamson - Summary'!J16</f>
        <v>4.7979593489351361E-3</v>
      </c>
      <c r="K15" s="101" t="e">
        <f>K11/'Williamson - Summary'!K16</f>
        <v>#DIV/0!</v>
      </c>
      <c r="L15" s="101" t="e">
        <f>L11/'Williamson - Summary'!L16</f>
        <v>#DIV/0!</v>
      </c>
      <c r="M15" s="102" t="e">
        <f>M11/'Williamson - Summary'!M16</f>
        <v>#DIV/0!</v>
      </c>
    </row>
    <row r="16" spans="1:13" ht="15.75" customHeight="1" x14ac:dyDescent="0.35">
      <c r="A16" s="44" t="s">
        <v>87</v>
      </c>
      <c r="B16" s="101">
        <f>B12/'Williamson - Summary'!B17</f>
        <v>7.0318797076072154E-3</v>
      </c>
      <c r="C16" s="101">
        <f>C12/'Williamson - Summary'!C17</f>
        <v>7.0199778024417313E-3</v>
      </c>
      <c r="D16" s="101">
        <f>D12/'Williamson - Summary'!D17</f>
        <v>6.0530679933665007E-3</v>
      </c>
      <c r="E16" s="101">
        <f>E12/'Williamson - Summary'!E17</f>
        <v>5.589514841125613E-3</v>
      </c>
      <c r="F16" s="101">
        <f>F12/'Williamson - Summary'!F17</f>
        <v>5.7196026381325085E-3</v>
      </c>
      <c r="G16" s="101">
        <f>G12/'Williamson - Summary'!G17</f>
        <v>5.5660145698616685E-3</v>
      </c>
      <c r="H16" s="101">
        <f>H12/'Williamson - Summary'!H17</f>
        <v>5.7026476578411409E-3</v>
      </c>
      <c r="I16" s="101">
        <f>I12/'Williamson - Summary'!I17</f>
        <v>4.978085601428494E-3</v>
      </c>
      <c r="J16" s="101">
        <f>J12/'Williamson - Summary'!J17</f>
        <v>5.0197009769525555E-3</v>
      </c>
      <c r="K16" s="101" t="e">
        <f>K12/'Williamson - Summary'!K17</f>
        <v>#DIV/0!</v>
      </c>
      <c r="L16" s="101" t="e">
        <f>L12/'Williamson - Summary'!L17</f>
        <v>#DIV/0!</v>
      </c>
      <c r="M16" s="102" t="e">
        <f>M12/'Williamson - Summary'!M17</f>
        <v>#DIV/0!</v>
      </c>
    </row>
    <row r="17" spans="1:13" ht="15.75" customHeight="1" x14ac:dyDescent="0.35">
      <c r="A17" s="42" t="s">
        <v>88</v>
      </c>
      <c r="B17" s="100">
        <f>(B13/'Williamson - Summary'!B22)</f>
        <v>7.3727131081624446E-3</v>
      </c>
      <c r="C17" s="100">
        <f>(C13/'Williamson - Summary'!C22)</f>
        <v>8.2955999837279817E-3</v>
      </c>
      <c r="D17" s="100">
        <f>(D13/'Williamson - Summary'!D22)</f>
        <v>6.6901704282020247E-3</v>
      </c>
      <c r="E17" s="100">
        <f>(E13/'Williamson - Summary'!E22)</f>
        <v>6.1161132966655422E-3</v>
      </c>
      <c r="F17" s="100">
        <f>(F13/'Williamson - Summary'!F22)</f>
        <v>6.4824804452835744E-3</v>
      </c>
      <c r="G17" s="100">
        <f>(G13/'Williamson - Summary'!G22)</f>
        <v>6.4826808491184225E-3</v>
      </c>
      <c r="H17" s="100">
        <f>(H13/'Williamson - Summary'!H22)</f>
        <v>5.4485355547214589E-3</v>
      </c>
      <c r="I17" s="100">
        <f>(I13/'Williamson - Summary'!I22)</f>
        <v>5.6293763132702762E-3</v>
      </c>
      <c r="J17" s="100">
        <f>(J13/'Williamson - Summary'!J22)</f>
        <v>4.8210976991850908E-3</v>
      </c>
      <c r="K17" s="100" t="e">
        <f>(K13/'Williamson - Summary'!K22)</f>
        <v>#DIV/0!</v>
      </c>
      <c r="L17" s="100" t="e">
        <f>(L13/'Williamson - Summary'!L22)</f>
        <v>#DIV/0!</v>
      </c>
      <c r="M17" s="103" t="e">
        <f>(M13/'Williamson - Summary'!M22)</f>
        <v>#DIV/0!</v>
      </c>
    </row>
    <row r="18" spans="1:13" ht="15.75" customHeight="1" thickBot="1" x14ac:dyDescent="0.4">
      <c r="A18" s="44" t="s">
        <v>89</v>
      </c>
      <c r="B18" s="60">
        <f>B14/'Williamson - Summary'!B22</f>
        <v>6.4240299557700043E-3</v>
      </c>
      <c r="C18" s="60">
        <f>C14/'Williamson - Summary'!C22</f>
        <v>7.7417255223474262E-3</v>
      </c>
      <c r="D18" s="60">
        <f>D14/'Williamson - Summary'!D22</f>
        <v>6.1705153298254019E-3</v>
      </c>
      <c r="E18" s="60">
        <f>E14/'Williamson - Summary'!E22</f>
        <v>5.7601654074365249E-3</v>
      </c>
      <c r="F18" s="60">
        <f>F14/'Williamson - Summary'!F22</f>
        <v>6.013535051369443E-3</v>
      </c>
      <c r="G18" s="60">
        <f>G14/'Williamson - Summary'!G22</f>
        <v>5.9706496395970799E-3</v>
      </c>
      <c r="H18" s="60">
        <f>H14/'Williamson - Summary'!H22</f>
        <v>4.9702752115847971E-3</v>
      </c>
      <c r="I18" s="60">
        <f>I14/'Williamson - Summary'!I22</f>
        <v>5.4186509967307471E-3</v>
      </c>
      <c r="J18" s="60">
        <f>J14/'Williamson - Summary'!J22</f>
        <v>4.6412059939916171E-3</v>
      </c>
      <c r="K18" s="60" t="e">
        <f>K14/'Williamson - Summary'!K22</f>
        <v>#DIV/0!</v>
      </c>
      <c r="L18" s="60" t="e">
        <f>L14/'Williamson - Summary'!L22</f>
        <v>#DIV/0!</v>
      </c>
      <c r="M18" s="61" t="e">
        <f>M14/'Williamson - Summary'!M22</f>
        <v>#DIV/0!</v>
      </c>
    </row>
    <row r="19" spans="1:13" ht="15" customHeight="1" x14ac:dyDescent="0.35">
      <c r="A19" s="134" t="s">
        <v>71</v>
      </c>
      <c r="B19" s="98"/>
    </row>
    <row r="20" spans="1:13" x14ac:dyDescent="0.35">
      <c r="A20" s="135"/>
    </row>
    <row r="21" spans="1:13" ht="15.75" customHeight="1" thickBot="1" x14ac:dyDescent="0.4">
      <c r="A21" s="136"/>
    </row>
    <row r="22" spans="1:13" x14ac:dyDescent="0.35">
      <c r="A22" s="97"/>
    </row>
  </sheetData>
  <mergeCells count="1">
    <mergeCell ref="A19:A21"/>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2"/>
  <sheetViews>
    <sheetView zoomScale="90" zoomScaleNormal="90" workbookViewId="0">
      <selection activeCell="A34" sqref="A34"/>
    </sheetView>
  </sheetViews>
  <sheetFormatPr defaultRowHeight="14.5" x14ac:dyDescent="0.35"/>
  <cols>
    <col min="1" max="1" width="99.26953125" customWidth="1"/>
  </cols>
  <sheetData>
    <row r="1" spans="1:13" ht="25.5" customHeight="1" x14ac:dyDescent="0.35">
      <c r="A1" s="88" t="s">
        <v>90</v>
      </c>
      <c r="B1" s="86"/>
      <c r="C1" s="86"/>
      <c r="D1" s="86"/>
      <c r="E1" s="86"/>
      <c r="F1" s="86"/>
      <c r="G1" s="86"/>
      <c r="H1" s="86"/>
      <c r="I1" s="86"/>
      <c r="J1" s="86"/>
      <c r="K1" s="86"/>
      <c r="L1" s="86"/>
      <c r="M1" s="87"/>
    </row>
    <row r="2" spans="1:13" ht="15.75" customHeight="1" x14ac:dyDescent="0.35">
      <c r="A2" s="39" t="s">
        <v>73</v>
      </c>
      <c r="B2" s="37" t="s">
        <v>2</v>
      </c>
      <c r="C2" s="38" t="s">
        <v>3</v>
      </c>
      <c r="D2" s="38" t="s">
        <v>4</v>
      </c>
      <c r="E2" s="38" t="s">
        <v>5</v>
      </c>
      <c r="F2" s="38" t="s">
        <v>6</v>
      </c>
      <c r="G2" s="38" t="s">
        <v>7</v>
      </c>
      <c r="H2" s="38" t="s">
        <v>8</v>
      </c>
      <c r="I2" s="38" t="s">
        <v>9</v>
      </c>
      <c r="J2" s="38" t="s">
        <v>10</v>
      </c>
      <c r="K2" s="38" t="s">
        <v>11</v>
      </c>
      <c r="L2" s="38" t="s">
        <v>12</v>
      </c>
      <c r="M2" s="116" t="s">
        <v>13</v>
      </c>
    </row>
    <row r="3" spans="1:13" ht="15.75" customHeight="1" x14ac:dyDescent="0.35">
      <c r="A3" s="31" t="s">
        <v>91</v>
      </c>
      <c r="B3" s="48" t="s">
        <v>26</v>
      </c>
      <c r="C3" s="48" t="s">
        <v>26</v>
      </c>
      <c r="D3" s="48" t="s">
        <v>26</v>
      </c>
      <c r="E3" s="48" t="s">
        <v>26</v>
      </c>
      <c r="F3" s="48" t="s">
        <v>26</v>
      </c>
      <c r="G3" s="48" t="s">
        <v>26</v>
      </c>
      <c r="H3" s="48" t="s">
        <v>26</v>
      </c>
      <c r="I3" s="48" t="s">
        <v>26</v>
      </c>
      <c r="J3" s="48" t="s">
        <v>26</v>
      </c>
      <c r="K3" s="48" t="s">
        <v>26</v>
      </c>
      <c r="L3" s="48" t="s">
        <v>26</v>
      </c>
      <c r="M3" s="64" t="s">
        <v>26</v>
      </c>
    </row>
    <row r="4" spans="1:13" ht="15.75" customHeight="1" x14ac:dyDescent="0.35">
      <c r="A4" s="30" t="s">
        <v>92</v>
      </c>
      <c r="B4" s="48" t="s">
        <v>26</v>
      </c>
      <c r="C4" s="48" t="s">
        <v>26</v>
      </c>
      <c r="D4" s="48" t="s">
        <v>26</v>
      </c>
      <c r="E4" s="48" t="s">
        <v>26</v>
      </c>
      <c r="F4" s="48" t="s">
        <v>26</v>
      </c>
      <c r="G4" s="48" t="s">
        <v>26</v>
      </c>
      <c r="H4" s="48" t="s">
        <v>26</v>
      </c>
      <c r="I4" s="48" t="s">
        <v>26</v>
      </c>
      <c r="J4" s="48" t="s">
        <v>26</v>
      </c>
      <c r="K4" s="48" t="s">
        <v>26</v>
      </c>
      <c r="L4" s="48" t="s">
        <v>26</v>
      </c>
      <c r="M4" s="64" t="s">
        <v>26</v>
      </c>
    </row>
    <row r="5" spans="1:13" ht="15.75" customHeight="1" x14ac:dyDescent="0.35">
      <c r="A5" s="30" t="s">
        <v>93</v>
      </c>
      <c r="B5" s="48" t="s">
        <v>26</v>
      </c>
      <c r="C5" s="48" t="s">
        <v>26</v>
      </c>
      <c r="D5" s="48" t="s">
        <v>26</v>
      </c>
      <c r="E5" s="48" t="s">
        <v>26</v>
      </c>
      <c r="F5" s="48" t="s">
        <v>26</v>
      </c>
      <c r="G5" s="48" t="s">
        <v>26</v>
      </c>
      <c r="H5" s="48" t="s">
        <v>26</v>
      </c>
      <c r="I5" s="48" t="s">
        <v>26</v>
      </c>
      <c r="J5" s="48" t="s">
        <v>26</v>
      </c>
      <c r="K5" s="48" t="s">
        <v>26</v>
      </c>
      <c r="L5" s="48" t="s">
        <v>26</v>
      </c>
      <c r="M5" s="64" t="s">
        <v>26</v>
      </c>
    </row>
    <row r="6" spans="1:13" ht="15.75" customHeight="1" x14ac:dyDescent="0.35">
      <c r="A6" s="30" t="s">
        <v>94</v>
      </c>
      <c r="B6" s="48" t="s">
        <v>26</v>
      </c>
      <c r="C6" s="48" t="s">
        <v>26</v>
      </c>
      <c r="D6" s="48" t="s">
        <v>26</v>
      </c>
      <c r="E6" s="48" t="s">
        <v>26</v>
      </c>
      <c r="F6" s="48" t="s">
        <v>26</v>
      </c>
      <c r="G6" s="48" t="s">
        <v>26</v>
      </c>
      <c r="H6" s="48" t="s">
        <v>26</v>
      </c>
      <c r="I6" s="48" t="s">
        <v>26</v>
      </c>
      <c r="J6" s="48" t="s">
        <v>26</v>
      </c>
      <c r="K6" s="48" t="s">
        <v>26</v>
      </c>
      <c r="L6" s="48" t="s">
        <v>26</v>
      </c>
      <c r="M6" s="64" t="s">
        <v>26</v>
      </c>
    </row>
    <row r="7" spans="1:13" ht="15.75" customHeight="1" x14ac:dyDescent="0.35">
      <c r="A7" s="33" t="s">
        <v>95</v>
      </c>
      <c r="B7" s="49" t="s">
        <v>26</v>
      </c>
      <c r="C7" s="49" t="s">
        <v>26</v>
      </c>
      <c r="D7" s="49" t="s">
        <v>26</v>
      </c>
      <c r="E7" s="49" t="s">
        <v>26</v>
      </c>
      <c r="F7" s="49" t="s">
        <v>26</v>
      </c>
      <c r="G7" s="49" t="s">
        <v>26</v>
      </c>
      <c r="H7" s="49" t="s">
        <v>26</v>
      </c>
      <c r="I7" s="49" t="s">
        <v>26</v>
      </c>
      <c r="J7" s="49" t="s">
        <v>26</v>
      </c>
      <c r="K7" s="49" t="s">
        <v>26</v>
      </c>
      <c r="L7" s="49" t="s">
        <v>26</v>
      </c>
      <c r="M7" s="115" t="s">
        <v>26</v>
      </c>
    </row>
    <row r="8" spans="1:13" ht="15.75" customHeight="1" x14ac:dyDescent="0.35">
      <c r="A8" s="33" t="s">
        <v>96</v>
      </c>
      <c r="B8" s="49" t="s">
        <v>26</v>
      </c>
      <c r="C8" s="49" t="s">
        <v>26</v>
      </c>
      <c r="D8" s="49" t="s">
        <v>26</v>
      </c>
      <c r="E8" s="49" t="s">
        <v>26</v>
      </c>
      <c r="F8" s="49" t="s">
        <v>26</v>
      </c>
      <c r="G8" s="49" t="s">
        <v>26</v>
      </c>
      <c r="H8" s="49" t="s">
        <v>26</v>
      </c>
      <c r="I8" s="49" t="s">
        <v>26</v>
      </c>
      <c r="J8" s="49" t="s">
        <v>26</v>
      </c>
      <c r="K8" s="49" t="s">
        <v>26</v>
      </c>
      <c r="L8" s="49" t="s">
        <v>26</v>
      </c>
      <c r="M8" s="115" t="s">
        <v>26</v>
      </c>
    </row>
    <row r="9" spans="1:13" ht="16.5" customHeight="1" x14ac:dyDescent="0.35">
      <c r="A9" s="33" t="s">
        <v>97</v>
      </c>
      <c r="B9" s="49" t="s">
        <v>26</v>
      </c>
      <c r="C9" s="49" t="s">
        <v>26</v>
      </c>
      <c r="D9" s="49" t="s">
        <v>26</v>
      </c>
      <c r="E9" s="49" t="s">
        <v>26</v>
      </c>
      <c r="F9" s="49" t="s">
        <v>26</v>
      </c>
      <c r="G9" s="49" t="s">
        <v>26</v>
      </c>
      <c r="H9" s="49" t="s">
        <v>26</v>
      </c>
      <c r="I9" s="49" t="s">
        <v>26</v>
      </c>
      <c r="J9" s="49" t="s">
        <v>26</v>
      </c>
      <c r="K9" s="49" t="s">
        <v>26</v>
      </c>
      <c r="L9" s="49" t="s">
        <v>26</v>
      </c>
      <c r="M9" s="115" t="s">
        <v>26</v>
      </c>
    </row>
    <row r="10" spans="1:13" ht="15.75" customHeight="1" x14ac:dyDescent="0.35">
      <c r="A10" s="45" t="s">
        <v>98</v>
      </c>
      <c r="B10" s="41" t="s">
        <v>26</v>
      </c>
      <c r="C10" s="41" t="s">
        <v>26</v>
      </c>
      <c r="D10" s="41" t="s">
        <v>26</v>
      </c>
      <c r="E10" s="41" t="s">
        <v>26</v>
      </c>
      <c r="F10" s="41" t="s">
        <v>26</v>
      </c>
      <c r="G10" s="41" t="s">
        <v>26</v>
      </c>
      <c r="H10" s="41" t="s">
        <v>26</v>
      </c>
      <c r="I10" s="41" t="s">
        <v>26</v>
      </c>
      <c r="J10" s="41" t="s">
        <v>26</v>
      </c>
      <c r="K10" s="41" t="s">
        <v>26</v>
      </c>
      <c r="L10" s="41" t="s">
        <v>26</v>
      </c>
      <c r="M10" s="113" t="s">
        <v>26</v>
      </c>
    </row>
    <row r="11" spans="1:13" ht="15.75" customHeight="1" x14ac:dyDescent="0.35">
      <c r="A11" s="45" t="s">
        <v>99</v>
      </c>
      <c r="B11" s="41" t="s">
        <v>26</v>
      </c>
      <c r="C11" s="41" t="s">
        <v>26</v>
      </c>
      <c r="D11" s="41" t="s">
        <v>26</v>
      </c>
      <c r="E11" s="41" t="s">
        <v>26</v>
      </c>
      <c r="F11" s="41" t="s">
        <v>26</v>
      </c>
      <c r="G11" s="41" t="s">
        <v>26</v>
      </c>
      <c r="H11" s="41" t="s">
        <v>26</v>
      </c>
      <c r="I11" s="41" t="s">
        <v>26</v>
      </c>
      <c r="J11" s="41" t="s">
        <v>26</v>
      </c>
      <c r="K11" s="41" t="s">
        <v>26</v>
      </c>
      <c r="L11" s="41" t="s">
        <v>26</v>
      </c>
      <c r="M11" s="113" t="s">
        <v>26</v>
      </c>
    </row>
    <row r="12" spans="1:13" ht="15.75" customHeight="1" x14ac:dyDescent="0.35">
      <c r="A12" s="118" t="s">
        <v>100</v>
      </c>
      <c r="B12" s="41" t="s">
        <v>26</v>
      </c>
      <c r="C12" s="41" t="s">
        <v>26</v>
      </c>
      <c r="D12" s="41" t="s">
        <v>26</v>
      </c>
      <c r="E12" s="41" t="s">
        <v>26</v>
      </c>
      <c r="F12" s="41" t="s">
        <v>26</v>
      </c>
      <c r="G12" s="41" t="s">
        <v>26</v>
      </c>
      <c r="H12" s="41" t="s">
        <v>26</v>
      </c>
      <c r="I12" s="41" t="s">
        <v>26</v>
      </c>
      <c r="J12" s="41" t="s">
        <v>26</v>
      </c>
      <c r="K12" s="41" t="s">
        <v>26</v>
      </c>
      <c r="L12" s="41" t="s">
        <v>26</v>
      </c>
      <c r="M12" s="113" t="s">
        <v>26</v>
      </c>
    </row>
    <row r="13" spans="1:13" x14ac:dyDescent="0.35">
      <c r="A13" s="35"/>
      <c r="B13" s="27"/>
      <c r="C13" s="27"/>
      <c r="D13" s="27"/>
      <c r="E13" s="27"/>
      <c r="F13" s="27"/>
      <c r="G13" s="27"/>
      <c r="H13" s="27"/>
      <c r="I13" s="36"/>
      <c r="J13" s="27"/>
      <c r="K13" s="36"/>
      <c r="L13" s="27"/>
      <c r="M13" s="95"/>
    </row>
    <row r="15" spans="1:13" ht="15.75" customHeight="1" thickBot="1" x14ac:dyDescent="0.4"/>
    <row r="16" spans="1:13" ht="24.75" customHeight="1" x14ac:dyDescent="0.35">
      <c r="A16" s="91" t="s">
        <v>101</v>
      </c>
      <c r="B16" s="89"/>
      <c r="C16" s="89"/>
      <c r="D16" s="89"/>
      <c r="E16" s="89"/>
      <c r="F16" s="89"/>
      <c r="G16" s="89"/>
      <c r="H16" s="89"/>
      <c r="I16" s="89"/>
      <c r="J16" s="89"/>
      <c r="K16" s="89"/>
      <c r="L16" s="89"/>
      <c r="M16" s="90"/>
    </row>
    <row r="17" spans="1:13" ht="15.75" customHeight="1" x14ac:dyDescent="0.35">
      <c r="A17" s="63" t="s">
        <v>37</v>
      </c>
      <c r="B17" s="37" t="s">
        <v>2</v>
      </c>
      <c r="C17" s="38" t="s">
        <v>3</v>
      </c>
      <c r="D17" s="38" t="s">
        <v>4</v>
      </c>
      <c r="E17" s="38" t="s">
        <v>5</v>
      </c>
      <c r="F17" s="38" t="s">
        <v>6</v>
      </c>
      <c r="G17" s="38" t="s">
        <v>7</v>
      </c>
      <c r="H17" s="38" t="s">
        <v>8</v>
      </c>
      <c r="I17" s="38" t="s">
        <v>9</v>
      </c>
      <c r="J17" s="38" t="s">
        <v>10</v>
      </c>
      <c r="K17" s="38" t="s">
        <v>11</v>
      </c>
      <c r="L17" s="38" t="s">
        <v>12</v>
      </c>
      <c r="M17" s="116" t="s">
        <v>13</v>
      </c>
    </row>
    <row r="18" spans="1:13" ht="15.75" customHeight="1" x14ac:dyDescent="0.35">
      <c r="A18" s="40" t="s">
        <v>102</v>
      </c>
      <c r="B18" s="48">
        <v>63628</v>
      </c>
      <c r="C18" s="52">
        <v>63628</v>
      </c>
      <c r="D18" s="52">
        <v>63601</v>
      </c>
      <c r="E18" s="48">
        <v>62834</v>
      </c>
      <c r="F18" s="50">
        <v>62426</v>
      </c>
      <c r="G18" s="48">
        <v>62098</v>
      </c>
      <c r="H18" s="50">
        <v>61890</v>
      </c>
      <c r="I18" s="52">
        <v>61443</v>
      </c>
      <c r="J18" s="52">
        <v>61109</v>
      </c>
      <c r="K18" s="52"/>
      <c r="L18" s="52"/>
      <c r="M18" s="112"/>
    </row>
    <row r="19" spans="1:13" ht="15.75" customHeight="1" x14ac:dyDescent="0.35">
      <c r="A19" s="30" t="s">
        <v>103</v>
      </c>
      <c r="B19" s="48">
        <v>829</v>
      </c>
      <c r="C19" s="48">
        <v>829</v>
      </c>
      <c r="D19" s="48">
        <v>839</v>
      </c>
      <c r="E19" s="48">
        <v>800</v>
      </c>
      <c r="F19" s="48">
        <v>787</v>
      </c>
      <c r="G19" s="48">
        <v>787</v>
      </c>
      <c r="H19" s="48">
        <v>789</v>
      </c>
      <c r="I19" s="48">
        <v>739</v>
      </c>
      <c r="J19" s="52">
        <v>751</v>
      </c>
      <c r="K19" s="52"/>
      <c r="L19" s="52"/>
      <c r="M19" s="112"/>
    </row>
    <row r="20" spans="1:13" ht="15.75" customHeight="1" x14ac:dyDescent="0.35">
      <c r="A20" s="30" t="s">
        <v>104</v>
      </c>
      <c r="B20" s="48">
        <v>659</v>
      </c>
      <c r="C20" s="48">
        <v>776</v>
      </c>
      <c r="D20" s="48">
        <v>772</v>
      </c>
      <c r="E20" s="48">
        <v>682</v>
      </c>
      <c r="F20" s="48">
        <v>676</v>
      </c>
      <c r="G20" s="48">
        <v>630</v>
      </c>
      <c r="H20" s="48">
        <v>629</v>
      </c>
      <c r="I20" s="48">
        <v>582</v>
      </c>
      <c r="J20" s="52">
        <v>587</v>
      </c>
      <c r="K20" s="52"/>
      <c r="L20" s="52"/>
      <c r="M20" s="112"/>
    </row>
    <row r="21" spans="1:13" ht="15.75" customHeight="1" x14ac:dyDescent="0.35">
      <c r="A21" s="32" t="s">
        <v>105</v>
      </c>
      <c r="B21" s="49">
        <f t="shared" ref="B21:M21" si="0">SUM(B19:B20)</f>
        <v>1488</v>
      </c>
      <c r="C21" s="49">
        <f t="shared" si="0"/>
        <v>1605</v>
      </c>
      <c r="D21" s="49">
        <f t="shared" si="0"/>
        <v>1611</v>
      </c>
      <c r="E21" s="49">
        <f t="shared" si="0"/>
        <v>1482</v>
      </c>
      <c r="F21" s="49">
        <f t="shared" si="0"/>
        <v>1463</v>
      </c>
      <c r="G21" s="49">
        <f t="shared" si="0"/>
        <v>1417</v>
      </c>
      <c r="H21" s="49">
        <f t="shared" si="0"/>
        <v>1418</v>
      </c>
      <c r="I21" s="49">
        <f t="shared" si="0"/>
        <v>1321</v>
      </c>
      <c r="J21" s="49">
        <f t="shared" si="0"/>
        <v>1338</v>
      </c>
      <c r="K21" s="49">
        <f t="shared" si="0"/>
        <v>0</v>
      </c>
      <c r="L21" s="49">
        <f t="shared" si="0"/>
        <v>0</v>
      </c>
      <c r="M21" s="115">
        <f t="shared" si="0"/>
        <v>0</v>
      </c>
    </row>
    <row r="22" spans="1:13" ht="15.75" customHeight="1" x14ac:dyDescent="0.35">
      <c r="A22" s="32" t="s">
        <v>106</v>
      </c>
      <c r="B22" s="99">
        <f t="shared" ref="B22:M22" si="1">B19/B18</f>
        <v>1.3028855220971899E-2</v>
      </c>
      <c r="C22" s="99">
        <f t="shared" si="1"/>
        <v>1.3028855220971899E-2</v>
      </c>
      <c r="D22" s="99">
        <f t="shared" si="1"/>
        <v>1.3191616484017546E-2</v>
      </c>
      <c r="E22" s="99">
        <f t="shared" si="1"/>
        <v>1.2731960403603144E-2</v>
      </c>
      <c r="F22" s="99">
        <f t="shared" si="1"/>
        <v>1.2606926601095697E-2</v>
      </c>
      <c r="G22" s="99">
        <f t="shared" si="1"/>
        <v>1.2673516055267481E-2</v>
      </c>
      <c r="H22" s="99">
        <f t="shared" si="1"/>
        <v>1.2748424624333494E-2</v>
      </c>
      <c r="I22" s="99">
        <f t="shared" si="1"/>
        <v>1.2027407515909054E-2</v>
      </c>
      <c r="J22" s="99">
        <f t="shared" si="1"/>
        <v>1.228951545598848E-2</v>
      </c>
      <c r="K22" s="99" t="e">
        <f t="shared" si="1"/>
        <v>#DIV/0!</v>
      </c>
      <c r="L22" s="99" t="e">
        <f t="shared" si="1"/>
        <v>#DIV/0!</v>
      </c>
      <c r="M22" s="114" t="e">
        <f t="shared" si="1"/>
        <v>#DIV/0!</v>
      </c>
    </row>
    <row r="23" spans="1:13" ht="15.75" customHeight="1" x14ac:dyDescent="0.35">
      <c r="A23" s="32" t="s">
        <v>107</v>
      </c>
      <c r="B23" s="99">
        <f t="shared" ref="B23:M23" si="2">B20/B18</f>
        <v>1.0357075501351606E-2</v>
      </c>
      <c r="C23" s="99">
        <f t="shared" si="2"/>
        <v>1.2195888602502043E-2</v>
      </c>
      <c r="D23" s="99">
        <f t="shared" si="2"/>
        <v>1.2138173928082892E-2</v>
      </c>
      <c r="E23" s="99">
        <f t="shared" si="2"/>
        <v>1.0853996244071681E-2</v>
      </c>
      <c r="F23" s="99">
        <f t="shared" si="2"/>
        <v>1.0828821324448146E-2</v>
      </c>
      <c r="G23" s="99">
        <f t="shared" si="2"/>
        <v>1.0145254275500016E-2</v>
      </c>
      <c r="H23" s="99">
        <f t="shared" si="2"/>
        <v>1.0163192761350784E-2</v>
      </c>
      <c r="I23" s="99">
        <f t="shared" si="2"/>
        <v>9.4721937405400133E-3</v>
      </c>
      <c r="J23" s="99">
        <f t="shared" si="2"/>
        <v>9.6057863817113689E-3</v>
      </c>
      <c r="K23" s="99" t="e">
        <f t="shared" si="2"/>
        <v>#DIV/0!</v>
      </c>
      <c r="L23" s="99" t="e">
        <f t="shared" si="2"/>
        <v>#DIV/0!</v>
      </c>
      <c r="M23" s="114" t="e">
        <f t="shared" si="2"/>
        <v>#DIV/0!</v>
      </c>
    </row>
    <row r="24" spans="1:13" ht="15.75" customHeight="1" x14ac:dyDescent="0.35">
      <c r="A24" s="46" t="s">
        <v>108</v>
      </c>
      <c r="B24" s="41">
        <f t="shared" ref="B24:M24" si="3">1-B22</f>
        <v>0.98697114477902814</v>
      </c>
      <c r="C24" s="41">
        <f t="shared" si="3"/>
        <v>0.98697114477902814</v>
      </c>
      <c r="D24" s="41">
        <f t="shared" si="3"/>
        <v>0.98680838351598243</v>
      </c>
      <c r="E24" s="41">
        <f t="shared" si="3"/>
        <v>0.98726803959639686</v>
      </c>
      <c r="F24" s="41">
        <f t="shared" si="3"/>
        <v>0.98739307339890425</v>
      </c>
      <c r="G24" s="41">
        <f t="shared" si="3"/>
        <v>0.98732648394473255</v>
      </c>
      <c r="H24" s="41">
        <f t="shared" si="3"/>
        <v>0.98725157537566655</v>
      </c>
      <c r="I24" s="41">
        <f t="shared" si="3"/>
        <v>0.98797259248409097</v>
      </c>
      <c r="J24" s="41">
        <f t="shared" si="3"/>
        <v>0.98771048454401156</v>
      </c>
      <c r="K24" s="41" t="e">
        <f t="shared" si="3"/>
        <v>#DIV/0!</v>
      </c>
      <c r="L24" s="41" t="e">
        <f t="shared" si="3"/>
        <v>#DIV/0!</v>
      </c>
      <c r="M24" s="113" t="e">
        <f t="shared" si="3"/>
        <v>#DIV/0!</v>
      </c>
    </row>
    <row r="25" spans="1:13" ht="15.75" customHeight="1" x14ac:dyDescent="0.35">
      <c r="A25" s="46" t="s">
        <v>109</v>
      </c>
      <c r="B25" s="41">
        <f t="shared" ref="B25:M25" si="4">1-B23</f>
        <v>0.98964292449864844</v>
      </c>
      <c r="C25" s="41">
        <f t="shared" si="4"/>
        <v>0.98780411139749791</v>
      </c>
      <c r="D25" s="41">
        <f t="shared" si="4"/>
        <v>0.98786182607191708</v>
      </c>
      <c r="E25" s="41">
        <f t="shared" si="4"/>
        <v>0.98914600375592832</v>
      </c>
      <c r="F25" s="41">
        <f t="shared" si="4"/>
        <v>0.98917117867555182</v>
      </c>
      <c r="G25" s="41">
        <f t="shared" si="4"/>
        <v>0.98985474572449994</v>
      </c>
      <c r="H25" s="41">
        <f t="shared" si="4"/>
        <v>0.9898368072386492</v>
      </c>
      <c r="I25" s="41">
        <f t="shared" si="4"/>
        <v>0.99052780625946002</v>
      </c>
      <c r="J25" s="41">
        <f t="shared" si="4"/>
        <v>0.99039421361828861</v>
      </c>
      <c r="K25" s="41" t="e">
        <f t="shared" si="4"/>
        <v>#DIV/0!</v>
      </c>
      <c r="L25" s="41" t="e">
        <f t="shared" si="4"/>
        <v>#DIV/0!</v>
      </c>
      <c r="M25" s="113" t="e">
        <f t="shared" si="4"/>
        <v>#DIV/0!</v>
      </c>
    </row>
    <row r="26" spans="1:13" x14ac:dyDescent="0.35">
      <c r="A26" s="35"/>
      <c r="B26" s="27"/>
      <c r="C26" s="27"/>
      <c r="D26" s="27"/>
      <c r="E26" s="27"/>
      <c r="F26" s="27"/>
      <c r="G26" s="27"/>
      <c r="H26" s="27"/>
      <c r="I26" s="36"/>
      <c r="J26" s="27"/>
      <c r="K26" s="36"/>
      <c r="L26" s="27"/>
      <c r="M26" s="95"/>
    </row>
    <row r="28" spans="1:13" x14ac:dyDescent="0.35">
      <c r="A28" s="23" t="s">
        <v>35</v>
      </c>
    </row>
    <row r="29" spans="1:13" ht="28.9" customHeight="1" x14ac:dyDescent="0.35">
      <c r="A29" s="26"/>
    </row>
    <row r="30" spans="1:13" x14ac:dyDescent="0.35">
      <c r="A30" s="21"/>
    </row>
    <row r="31" spans="1:13" x14ac:dyDescent="0.35">
      <c r="A31" s="21"/>
    </row>
    <row r="32" spans="1:13" x14ac:dyDescent="0.35">
      <c r="A32" s="22"/>
    </row>
  </sheetData>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4"/>
  <sheetViews>
    <sheetView zoomScale="90" zoomScaleNormal="90" workbookViewId="0">
      <selection activeCell="A56" sqref="A56"/>
    </sheetView>
  </sheetViews>
  <sheetFormatPr defaultRowHeight="14.5" x14ac:dyDescent="0.35"/>
  <cols>
    <col min="1" max="1" width="82.7265625" customWidth="1"/>
  </cols>
  <sheetData>
    <row r="1" spans="1:13" ht="26.25" customHeight="1" x14ac:dyDescent="0.45">
      <c r="A1" s="79" t="s">
        <v>110</v>
      </c>
      <c r="B1" s="75"/>
      <c r="C1" s="75"/>
      <c r="D1" s="75"/>
      <c r="E1" s="75"/>
      <c r="F1" s="75"/>
      <c r="G1" s="75"/>
      <c r="H1" s="75"/>
      <c r="I1" s="75"/>
      <c r="J1" s="75"/>
      <c r="K1" s="75"/>
      <c r="L1" s="75"/>
      <c r="M1" s="78"/>
    </row>
    <row r="2" spans="1:13" ht="15.75" customHeight="1" x14ac:dyDescent="0.35">
      <c r="A2" s="56" t="s">
        <v>37</v>
      </c>
      <c r="B2" s="37" t="s">
        <v>2</v>
      </c>
      <c r="C2" s="38" t="s">
        <v>3</v>
      </c>
      <c r="D2" s="38" t="s">
        <v>4</v>
      </c>
      <c r="E2" s="38" t="s">
        <v>5</v>
      </c>
      <c r="F2" s="38" t="s">
        <v>6</v>
      </c>
      <c r="G2" s="38" t="s">
        <v>7</v>
      </c>
      <c r="H2" s="38" t="s">
        <v>8</v>
      </c>
      <c r="I2" s="38" t="s">
        <v>9</v>
      </c>
      <c r="J2" s="38" t="s">
        <v>10</v>
      </c>
      <c r="K2" s="38" t="s">
        <v>11</v>
      </c>
      <c r="L2" s="38" t="s">
        <v>12</v>
      </c>
      <c r="M2" s="116" t="s">
        <v>13</v>
      </c>
    </row>
    <row r="3" spans="1:13" ht="15.75" customHeight="1" x14ac:dyDescent="0.35">
      <c r="A3" s="28" t="s">
        <v>38</v>
      </c>
      <c r="B3" s="105">
        <v>0</v>
      </c>
      <c r="C3" s="105">
        <v>0</v>
      </c>
      <c r="D3" s="105">
        <v>0</v>
      </c>
      <c r="E3" s="105">
        <v>0</v>
      </c>
      <c r="F3" s="105">
        <v>0</v>
      </c>
      <c r="G3" s="105">
        <v>0</v>
      </c>
      <c r="H3" s="105">
        <v>0</v>
      </c>
      <c r="I3" s="105">
        <v>0</v>
      </c>
      <c r="J3" s="105">
        <v>0</v>
      </c>
      <c r="K3" s="105"/>
      <c r="L3" s="105"/>
      <c r="M3" s="66"/>
    </row>
    <row r="4" spans="1:13" ht="15.75" customHeight="1" x14ac:dyDescent="0.35">
      <c r="A4" s="28" t="s">
        <v>39</v>
      </c>
      <c r="B4" s="105">
        <v>15</v>
      </c>
      <c r="C4" s="105">
        <v>15</v>
      </c>
      <c r="D4" s="105">
        <v>0</v>
      </c>
      <c r="E4" s="105">
        <v>0</v>
      </c>
      <c r="F4" s="105">
        <v>0</v>
      </c>
      <c r="G4" s="105">
        <v>0</v>
      </c>
      <c r="H4" s="105">
        <v>0</v>
      </c>
      <c r="I4" s="105">
        <v>0</v>
      </c>
      <c r="J4" s="105">
        <v>0</v>
      </c>
      <c r="K4" s="105"/>
      <c r="L4" s="105"/>
      <c r="M4" s="66"/>
    </row>
    <row r="5" spans="1:13" ht="15.75" customHeight="1" x14ac:dyDescent="0.35">
      <c r="A5" s="28" t="s">
        <v>40</v>
      </c>
      <c r="B5" s="105">
        <v>0</v>
      </c>
      <c r="C5" s="105">
        <v>0</v>
      </c>
      <c r="D5" s="105">
        <v>0</v>
      </c>
      <c r="E5" s="105">
        <v>0</v>
      </c>
      <c r="F5" s="105">
        <v>0</v>
      </c>
      <c r="G5" s="105">
        <v>0</v>
      </c>
      <c r="H5" s="105">
        <v>0</v>
      </c>
      <c r="I5" s="105">
        <v>0</v>
      </c>
      <c r="J5" s="105">
        <v>0</v>
      </c>
      <c r="K5" s="105"/>
      <c r="L5" s="105"/>
      <c r="M5" s="66"/>
    </row>
    <row r="6" spans="1:13" ht="15.75" customHeight="1" x14ac:dyDescent="0.35">
      <c r="A6" s="28" t="s">
        <v>41</v>
      </c>
      <c r="B6" s="105">
        <v>0</v>
      </c>
      <c r="C6" s="105">
        <v>0</v>
      </c>
      <c r="D6" s="105">
        <v>0</v>
      </c>
      <c r="E6" s="105">
        <v>0</v>
      </c>
      <c r="F6" s="105">
        <v>0</v>
      </c>
      <c r="G6" s="105">
        <v>0</v>
      </c>
      <c r="H6" s="105">
        <v>0</v>
      </c>
      <c r="I6" s="105">
        <v>0</v>
      </c>
      <c r="J6" s="105">
        <v>0</v>
      </c>
      <c r="K6" s="105"/>
      <c r="L6" s="105"/>
      <c r="M6" s="66"/>
    </row>
    <row r="7" spans="1:13" ht="15.75" customHeight="1" x14ac:dyDescent="0.35">
      <c r="A7" s="28" t="s">
        <v>42</v>
      </c>
      <c r="B7" s="105">
        <v>1</v>
      </c>
      <c r="C7" s="105">
        <v>0</v>
      </c>
      <c r="D7" s="105">
        <v>0</v>
      </c>
      <c r="E7" s="105">
        <v>1</v>
      </c>
      <c r="F7" s="105">
        <v>0</v>
      </c>
      <c r="G7" s="105">
        <v>0</v>
      </c>
      <c r="H7" s="105">
        <v>1</v>
      </c>
      <c r="I7" s="105">
        <v>0</v>
      </c>
      <c r="J7" s="105">
        <v>0</v>
      </c>
      <c r="K7" s="105"/>
      <c r="L7" s="105"/>
      <c r="M7" s="66"/>
    </row>
    <row r="8" spans="1:13" ht="15.75" customHeight="1" x14ac:dyDescent="0.35">
      <c r="A8" s="28" t="s">
        <v>46</v>
      </c>
      <c r="B8" s="105">
        <v>0</v>
      </c>
      <c r="C8" s="105">
        <v>0</v>
      </c>
      <c r="D8" s="105">
        <v>0</v>
      </c>
      <c r="E8" s="105">
        <v>0</v>
      </c>
      <c r="F8" s="105">
        <v>0</v>
      </c>
      <c r="G8" s="105">
        <v>0</v>
      </c>
      <c r="H8" s="105">
        <v>0</v>
      </c>
      <c r="I8" s="105">
        <v>0</v>
      </c>
      <c r="J8" s="105">
        <v>0</v>
      </c>
      <c r="K8" s="105"/>
      <c r="L8" s="105"/>
      <c r="M8" s="66"/>
    </row>
    <row r="9" spans="1:13" ht="15.75" customHeight="1" x14ac:dyDescent="0.35">
      <c r="A9" s="28" t="s">
        <v>47</v>
      </c>
      <c r="B9" s="105">
        <v>0</v>
      </c>
      <c r="C9" s="105">
        <v>0</v>
      </c>
      <c r="D9" s="105">
        <v>0</v>
      </c>
      <c r="E9" s="105">
        <v>0</v>
      </c>
      <c r="F9" s="105">
        <v>0</v>
      </c>
      <c r="G9" s="105">
        <v>0</v>
      </c>
      <c r="H9" s="105">
        <v>0</v>
      </c>
      <c r="I9" s="105">
        <v>0</v>
      </c>
      <c r="J9" s="105">
        <v>0</v>
      </c>
      <c r="K9" s="105"/>
      <c r="L9" s="105"/>
      <c r="M9" s="66"/>
    </row>
    <row r="10" spans="1:13" ht="15.75" customHeight="1" x14ac:dyDescent="0.35">
      <c r="A10" s="28" t="s">
        <v>48</v>
      </c>
      <c r="B10" s="105">
        <v>0</v>
      </c>
      <c r="C10" s="105">
        <v>0</v>
      </c>
      <c r="D10" s="105">
        <v>0</v>
      </c>
      <c r="E10" s="105">
        <v>0</v>
      </c>
      <c r="F10" s="105">
        <v>0</v>
      </c>
      <c r="G10" s="105">
        <v>0</v>
      </c>
      <c r="H10" s="105">
        <v>0</v>
      </c>
      <c r="I10" s="105">
        <v>0</v>
      </c>
      <c r="J10" s="105">
        <v>0</v>
      </c>
      <c r="K10" s="105"/>
      <c r="L10" s="105"/>
      <c r="M10" s="66"/>
    </row>
    <row r="11" spans="1:13" ht="15.75" customHeight="1" x14ac:dyDescent="0.35">
      <c r="A11" s="28" t="s">
        <v>49</v>
      </c>
      <c r="B11" s="105">
        <v>28</v>
      </c>
      <c r="C11" s="105">
        <v>7</v>
      </c>
      <c r="D11" s="105">
        <v>21</v>
      </c>
      <c r="E11" s="105">
        <v>21</v>
      </c>
      <c r="F11" s="105">
        <v>21</v>
      </c>
      <c r="G11" s="105">
        <v>18</v>
      </c>
      <c r="H11" s="105">
        <v>17</v>
      </c>
      <c r="I11" s="105">
        <v>17</v>
      </c>
      <c r="J11" s="105">
        <v>17</v>
      </c>
      <c r="K11" s="105"/>
      <c r="L11" s="105"/>
      <c r="M11" s="66"/>
    </row>
    <row r="12" spans="1:13" ht="15.75" customHeight="1" x14ac:dyDescent="0.35">
      <c r="A12" s="28" t="s">
        <v>50</v>
      </c>
      <c r="B12" s="105">
        <v>164</v>
      </c>
      <c r="C12" s="105">
        <v>134</v>
      </c>
      <c r="D12" s="105">
        <v>99</v>
      </c>
      <c r="E12" s="105">
        <v>51</v>
      </c>
      <c r="F12" s="105">
        <v>37</v>
      </c>
      <c r="G12" s="105">
        <v>77</v>
      </c>
      <c r="H12" s="105">
        <v>65</v>
      </c>
      <c r="I12" s="105">
        <v>73</v>
      </c>
      <c r="J12" s="105">
        <v>39</v>
      </c>
      <c r="K12" s="105"/>
      <c r="L12" s="105"/>
      <c r="M12" s="66"/>
    </row>
    <row r="13" spans="1:13" ht="15.75" customHeight="1" x14ac:dyDescent="0.35">
      <c r="A13" s="28" t="s">
        <v>51</v>
      </c>
      <c r="B13" s="105">
        <v>0</v>
      </c>
      <c r="C13" s="105">
        <v>0</v>
      </c>
      <c r="D13" s="105">
        <v>2</v>
      </c>
      <c r="E13" s="105">
        <v>2</v>
      </c>
      <c r="F13" s="105">
        <v>2</v>
      </c>
      <c r="G13" s="105">
        <v>2</v>
      </c>
      <c r="H13" s="105">
        <v>2</v>
      </c>
      <c r="I13" s="105">
        <v>2</v>
      </c>
      <c r="J13" s="105">
        <v>2</v>
      </c>
      <c r="K13" s="105"/>
      <c r="L13" s="105"/>
      <c r="M13" s="66"/>
    </row>
    <row r="14" spans="1:13" ht="15.75" customHeight="1" x14ac:dyDescent="0.35">
      <c r="A14" s="28" t="s">
        <v>52</v>
      </c>
      <c r="B14" s="105">
        <v>57</v>
      </c>
      <c r="C14" s="105">
        <v>84</v>
      </c>
      <c r="D14" s="105">
        <v>45</v>
      </c>
      <c r="E14" s="105">
        <v>57</v>
      </c>
      <c r="F14" s="105">
        <v>82</v>
      </c>
      <c r="G14" s="105">
        <v>121</v>
      </c>
      <c r="H14" s="105">
        <v>84</v>
      </c>
      <c r="I14" s="105">
        <v>55</v>
      </c>
      <c r="J14" s="105">
        <v>40</v>
      </c>
      <c r="K14" s="105"/>
      <c r="L14" s="105"/>
      <c r="M14" s="66"/>
    </row>
    <row r="15" spans="1:13" ht="15.75" customHeight="1" x14ac:dyDescent="0.35">
      <c r="A15" s="28" t="s">
        <v>53</v>
      </c>
      <c r="B15" s="105">
        <v>0</v>
      </c>
      <c r="C15" s="105">
        <v>0</v>
      </c>
      <c r="D15" s="105">
        <v>0</v>
      </c>
      <c r="E15" s="105">
        <v>0</v>
      </c>
      <c r="F15" s="105">
        <v>0</v>
      </c>
      <c r="G15" s="105">
        <v>0</v>
      </c>
      <c r="H15" s="105">
        <v>0</v>
      </c>
      <c r="I15" s="105">
        <v>0</v>
      </c>
      <c r="J15" s="105">
        <v>0</v>
      </c>
      <c r="K15" s="105"/>
      <c r="L15" s="105"/>
      <c r="M15" s="66"/>
    </row>
    <row r="16" spans="1:13" ht="15.75" customHeight="1" x14ac:dyDescent="0.35">
      <c r="A16" s="28" t="s">
        <v>54</v>
      </c>
      <c r="B16" s="105">
        <v>3</v>
      </c>
      <c r="C16" s="105">
        <v>3</v>
      </c>
      <c r="D16" s="105">
        <v>2</v>
      </c>
      <c r="E16" s="105">
        <v>2</v>
      </c>
      <c r="F16" s="105">
        <v>2</v>
      </c>
      <c r="G16" s="105">
        <v>3</v>
      </c>
      <c r="H16" s="105">
        <v>3</v>
      </c>
      <c r="I16" s="105">
        <v>1</v>
      </c>
      <c r="J16" s="105">
        <v>1</v>
      </c>
      <c r="K16" s="105"/>
      <c r="L16" s="105"/>
      <c r="M16" s="66"/>
    </row>
    <row r="17" spans="1:13" ht="15.75" customHeight="1" x14ac:dyDescent="0.35">
      <c r="A17" s="28" t="s">
        <v>74</v>
      </c>
      <c r="B17" s="105">
        <v>200</v>
      </c>
      <c r="C17" s="105">
        <v>115</v>
      </c>
      <c r="D17" s="105">
        <v>119</v>
      </c>
      <c r="E17" s="105">
        <v>91</v>
      </c>
      <c r="F17" s="105">
        <v>74</v>
      </c>
      <c r="G17" s="105">
        <v>71</v>
      </c>
      <c r="H17" s="105">
        <v>74</v>
      </c>
      <c r="I17" s="105">
        <v>76</v>
      </c>
      <c r="J17" s="105">
        <v>76</v>
      </c>
      <c r="K17" s="105"/>
      <c r="L17" s="105"/>
      <c r="M17" s="66"/>
    </row>
    <row r="18" spans="1:13" ht="15.75" customHeight="1" x14ac:dyDescent="0.35">
      <c r="A18" s="28" t="s">
        <v>75</v>
      </c>
      <c r="B18" s="105">
        <v>168</v>
      </c>
      <c r="C18" s="105">
        <v>171</v>
      </c>
      <c r="D18" s="105">
        <v>188</v>
      </c>
      <c r="E18" s="105">
        <v>14</v>
      </c>
      <c r="F18" s="105">
        <v>15</v>
      </c>
      <c r="G18" s="105">
        <v>14</v>
      </c>
      <c r="H18" s="105">
        <v>15</v>
      </c>
      <c r="I18" s="105">
        <v>15</v>
      </c>
      <c r="J18" s="105">
        <v>13</v>
      </c>
      <c r="K18" s="105"/>
      <c r="L18" s="105"/>
      <c r="M18" s="66"/>
    </row>
    <row r="19" spans="1:13" ht="15.75" customHeight="1" x14ac:dyDescent="0.35">
      <c r="A19" s="28" t="s">
        <v>76</v>
      </c>
      <c r="B19" s="105">
        <v>56</v>
      </c>
      <c r="C19" s="105">
        <v>62</v>
      </c>
      <c r="D19" s="105">
        <v>25</v>
      </c>
      <c r="E19" s="105">
        <v>31</v>
      </c>
      <c r="F19" s="105">
        <v>19</v>
      </c>
      <c r="G19" s="105">
        <v>32</v>
      </c>
      <c r="H19" s="105">
        <v>30</v>
      </c>
      <c r="I19" s="105">
        <v>30</v>
      </c>
      <c r="J19" s="105">
        <v>33</v>
      </c>
      <c r="K19" s="105"/>
      <c r="L19" s="105"/>
      <c r="M19" s="66"/>
    </row>
    <row r="20" spans="1:13" ht="15.75" customHeight="1" x14ac:dyDescent="0.35">
      <c r="A20" s="28" t="s">
        <v>77</v>
      </c>
      <c r="B20" s="105">
        <v>112</v>
      </c>
      <c r="C20" s="105">
        <v>121</v>
      </c>
      <c r="D20" s="105">
        <v>80</v>
      </c>
      <c r="E20" s="105">
        <v>69</v>
      </c>
      <c r="F20" s="105">
        <v>83</v>
      </c>
      <c r="G20" s="105">
        <v>101</v>
      </c>
      <c r="H20" s="105">
        <v>98</v>
      </c>
      <c r="I20" s="105">
        <v>47</v>
      </c>
      <c r="J20" s="105">
        <v>43</v>
      </c>
      <c r="K20" s="105"/>
      <c r="L20" s="105"/>
      <c r="M20" s="66"/>
    </row>
    <row r="21" spans="1:13" ht="15.75" customHeight="1" x14ac:dyDescent="0.35">
      <c r="A21" s="28" t="s">
        <v>78</v>
      </c>
      <c r="B21" s="105">
        <v>0</v>
      </c>
      <c r="C21" s="105">
        <v>0</v>
      </c>
      <c r="D21" s="105">
        <v>0</v>
      </c>
      <c r="E21" s="105">
        <v>0</v>
      </c>
      <c r="F21" s="105">
        <v>0</v>
      </c>
      <c r="G21" s="105">
        <v>0</v>
      </c>
      <c r="H21" s="105">
        <v>0</v>
      </c>
      <c r="I21" s="105">
        <v>0</v>
      </c>
      <c r="J21" s="105">
        <v>0</v>
      </c>
      <c r="K21" s="105"/>
      <c r="L21" s="105"/>
      <c r="M21" s="66"/>
    </row>
    <row r="22" spans="1:13" ht="15.75" customHeight="1" x14ac:dyDescent="0.35">
      <c r="A22" s="28" t="s">
        <v>79</v>
      </c>
      <c r="B22" s="105">
        <v>25</v>
      </c>
      <c r="C22" s="105">
        <v>25</v>
      </c>
      <c r="D22" s="105">
        <v>18</v>
      </c>
      <c r="E22" s="105">
        <v>23</v>
      </c>
      <c r="F22" s="105">
        <v>24</v>
      </c>
      <c r="G22" s="105">
        <v>20</v>
      </c>
      <c r="H22" s="105">
        <v>17</v>
      </c>
      <c r="I22" s="105">
        <v>15</v>
      </c>
      <c r="J22" s="105">
        <v>27</v>
      </c>
      <c r="K22" s="105"/>
      <c r="L22" s="105"/>
      <c r="M22" s="66"/>
    </row>
    <row r="23" spans="1:13" ht="15.75" customHeight="1" x14ac:dyDescent="0.35">
      <c r="A23" s="28" t="s">
        <v>80</v>
      </c>
      <c r="B23" s="105">
        <v>24</v>
      </c>
      <c r="C23" s="105">
        <v>25</v>
      </c>
      <c r="D23" s="105">
        <v>24</v>
      </c>
      <c r="E23" s="105">
        <v>26</v>
      </c>
      <c r="F23" s="105">
        <v>26</v>
      </c>
      <c r="G23" s="105">
        <v>26</v>
      </c>
      <c r="H23" s="105">
        <v>20</v>
      </c>
      <c r="I23" s="105">
        <v>15</v>
      </c>
      <c r="J23" s="105">
        <v>28</v>
      </c>
      <c r="K23" s="105"/>
      <c r="L23" s="105"/>
      <c r="M23" s="66"/>
    </row>
    <row r="24" spans="1:13" ht="15.75" customHeight="1" x14ac:dyDescent="0.35">
      <c r="A24" s="28" t="s">
        <v>81</v>
      </c>
      <c r="B24" s="105">
        <v>1451</v>
      </c>
      <c r="C24" s="105">
        <v>1441</v>
      </c>
      <c r="D24" s="105">
        <v>745</v>
      </c>
      <c r="E24" s="105">
        <v>530</v>
      </c>
      <c r="F24" s="105">
        <v>941</v>
      </c>
      <c r="G24" s="105">
        <v>1518</v>
      </c>
      <c r="H24" s="105">
        <v>1034</v>
      </c>
      <c r="I24" s="105">
        <v>1076</v>
      </c>
      <c r="J24" s="105">
        <v>974</v>
      </c>
      <c r="K24" s="105"/>
      <c r="L24" s="105"/>
      <c r="M24" s="66"/>
    </row>
    <row r="25" spans="1:13" ht="15.75" customHeight="1" x14ac:dyDescent="0.35">
      <c r="A25" s="42" t="s">
        <v>111</v>
      </c>
      <c r="B25" s="47">
        <f t="shared" ref="B25:M25" si="0">SUM(B3:B24)</f>
        <v>2304</v>
      </c>
      <c r="C25" s="47">
        <f t="shared" si="0"/>
        <v>2203</v>
      </c>
      <c r="D25" s="47">
        <f t="shared" si="0"/>
        <v>1368</v>
      </c>
      <c r="E25" s="47">
        <f t="shared" si="0"/>
        <v>918</v>
      </c>
      <c r="F25" s="47">
        <f t="shared" si="0"/>
        <v>1326</v>
      </c>
      <c r="G25" s="47">
        <f t="shared" si="0"/>
        <v>2003</v>
      </c>
      <c r="H25" s="47">
        <f t="shared" si="0"/>
        <v>1460</v>
      </c>
      <c r="I25" s="47">
        <f t="shared" si="0"/>
        <v>1422</v>
      </c>
      <c r="J25" s="47">
        <f t="shared" si="0"/>
        <v>1293</v>
      </c>
      <c r="K25" s="47">
        <f t="shared" si="0"/>
        <v>0</v>
      </c>
      <c r="L25" s="47">
        <f t="shared" si="0"/>
        <v>0</v>
      </c>
      <c r="M25" s="58">
        <f t="shared" si="0"/>
        <v>0</v>
      </c>
    </row>
    <row r="26" spans="1:13" s="55" customFormat="1" ht="15.75" customHeight="1" x14ac:dyDescent="0.35">
      <c r="A26" s="35"/>
      <c r="B26" s="27"/>
      <c r="C26" s="27"/>
      <c r="D26" s="27"/>
      <c r="E26" s="27"/>
      <c r="F26" s="27"/>
      <c r="G26" s="27"/>
      <c r="H26" s="27"/>
      <c r="I26" s="36"/>
      <c r="J26" s="27"/>
      <c r="K26" s="36"/>
      <c r="L26" s="27"/>
      <c r="M26" s="36"/>
    </row>
    <row r="27" spans="1:13" s="55" customFormat="1" ht="15.75" customHeight="1" x14ac:dyDescent="0.35"/>
    <row r="28" spans="1:13" s="55" customFormat="1" ht="15.75" customHeight="1" thickBot="1" x14ac:dyDescent="0.4"/>
    <row r="29" spans="1:13" ht="24.75" customHeight="1" x14ac:dyDescent="0.45">
      <c r="A29" s="80" t="s">
        <v>112</v>
      </c>
      <c r="B29" s="76"/>
      <c r="C29" s="76"/>
      <c r="D29" s="76"/>
      <c r="E29" s="76"/>
      <c r="F29" s="76"/>
      <c r="G29" s="76"/>
      <c r="H29" s="76"/>
      <c r="I29" s="76"/>
      <c r="J29" s="76"/>
      <c r="K29" s="76"/>
      <c r="L29" s="76"/>
      <c r="M29" s="77"/>
    </row>
    <row r="30" spans="1:13" ht="15.75" customHeight="1" x14ac:dyDescent="0.35">
      <c r="A30" s="57" t="s">
        <v>113</v>
      </c>
      <c r="B30" s="37" t="s">
        <v>2</v>
      </c>
      <c r="C30" s="38" t="s">
        <v>3</v>
      </c>
      <c r="D30" s="38" t="s">
        <v>4</v>
      </c>
      <c r="E30" s="38" t="s">
        <v>5</v>
      </c>
      <c r="F30" s="38" t="s">
        <v>6</v>
      </c>
      <c r="G30" s="38" t="s">
        <v>7</v>
      </c>
      <c r="H30" s="38" t="s">
        <v>8</v>
      </c>
      <c r="I30" s="38" t="s">
        <v>9</v>
      </c>
      <c r="J30" s="38" t="s">
        <v>10</v>
      </c>
      <c r="K30" s="38" t="s">
        <v>11</v>
      </c>
      <c r="L30" s="38" t="s">
        <v>12</v>
      </c>
      <c r="M30" s="116" t="s">
        <v>13</v>
      </c>
    </row>
    <row r="31" spans="1:13" ht="15.75" customHeight="1" x14ac:dyDescent="0.35">
      <c r="A31" s="28" t="s">
        <v>28</v>
      </c>
      <c r="B31" s="48">
        <f t="shared" ref="B31:M31" si="1">SUM(B3,B12,B13)</f>
        <v>164</v>
      </c>
      <c r="C31" s="48">
        <f t="shared" si="1"/>
        <v>134</v>
      </c>
      <c r="D31" s="48">
        <f t="shared" si="1"/>
        <v>101</v>
      </c>
      <c r="E31" s="48">
        <f t="shared" si="1"/>
        <v>53</v>
      </c>
      <c r="F31" s="48">
        <f t="shared" si="1"/>
        <v>39</v>
      </c>
      <c r="G31" s="48">
        <f t="shared" si="1"/>
        <v>79</v>
      </c>
      <c r="H31" s="48">
        <f t="shared" si="1"/>
        <v>67</v>
      </c>
      <c r="I31" s="48">
        <f t="shared" si="1"/>
        <v>75</v>
      </c>
      <c r="J31" s="48">
        <f t="shared" si="1"/>
        <v>41</v>
      </c>
      <c r="K31" s="48">
        <f t="shared" si="1"/>
        <v>0</v>
      </c>
      <c r="L31" s="48">
        <f t="shared" si="1"/>
        <v>0</v>
      </c>
      <c r="M31" s="64">
        <f t="shared" si="1"/>
        <v>0</v>
      </c>
    </row>
    <row r="32" spans="1:13" ht="15.75" customHeight="1" x14ac:dyDescent="0.35">
      <c r="A32" s="28" t="s">
        <v>29</v>
      </c>
      <c r="B32" s="48">
        <f t="shared" ref="B32:M32" si="2">SUM(B4,B14,B15,B16)</f>
        <v>75</v>
      </c>
      <c r="C32" s="48">
        <f t="shared" si="2"/>
        <v>102</v>
      </c>
      <c r="D32" s="48">
        <f t="shared" si="2"/>
        <v>47</v>
      </c>
      <c r="E32" s="48">
        <f t="shared" si="2"/>
        <v>59</v>
      </c>
      <c r="F32" s="48">
        <f t="shared" si="2"/>
        <v>84</v>
      </c>
      <c r="G32" s="48">
        <f t="shared" si="2"/>
        <v>124</v>
      </c>
      <c r="H32" s="48">
        <f t="shared" si="2"/>
        <v>87</v>
      </c>
      <c r="I32" s="48">
        <f t="shared" si="2"/>
        <v>56</v>
      </c>
      <c r="J32" s="48">
        <f t="shared" si="2"/>
        <v>41</v>
      </c>
      <c r="K32" s="48">
        <f t="shared" si="2"/>
        <v>0</v>
      </c>
      <c r="L32" s="48">
        <f t="shared" si="2"/>
        <v>0</v>
      </c>
      <c r="M32" s="64">
        <f t="shared" si="2"/>
        <v>0</v>
      </c>
    </row>
    <row r="33" spans="1:13" ht="15.75" customHeight="1" x14ac:dyDescent="0.35">
      <c r="A33" s="28" t="s">
        <v>30</v>
      </c>
      <c r="B33" s="48">
        <f t="shared" ref="B33:M33" si="3">SUM(B5,B10)</f>
        <v>0</v>
      </c>
      <c r="C33" s="48">
        <f t="shared" si="3"/>
        <v>0</v>
      </c>
      <c r="D33" s="48">
        <f t="shared" si="3"/>
        <v>0</v>
      </c>
      <c r="E33" s="48">
        <f t="shared" si="3"/>
        <v>0</v>
      </c>
      <c r="F33" s="48">
        <f t="shared" si="3"/>
        <v>0</v>
      </c>
      <c r="G33" s="48">
        <f t="shared" si="3"/>
        <v>0</v>
      </c>
      <c r="H33" s="48">
        <f t="shared" si="3"/>
        <v>0</v>
      </c>
      <c r="I33" s="48">
        <f t="shared" si="3"/>
        <v>0</v>
      </c>
      <c r="J33" s="48">
        <f t="shared" si="3"/>
        <v>0</v>
      </c>
      <c r="K33" s="48">
        <f t="shared" si="3"/>
        <v>0</v>
      </c>
      <c r="L33" s="48">
        <f t="shared" si="3"/>
        <v>0</v>
      </c>
      <c r="M33" s="64">
        <f t="shared" si="3"/>
        <v>0</v>
      </c>
    </row>
    <row r="34" spans="1:13" ht="15.75" customHeight="1" x14ac:dyDescent="0.35">
      <c r="A34" s="28" t="s">
        <v>31</v>
      </c>
      <c r="B34" s="48">
        <f t="shared" ref="B34:M34" si="4">SUM(B6,B9)</f>
        <v>0</v>
      </c>
      <c r="C34" s="48">
        <f t="shared" si="4"/>
        <v>0</v>
      </c>
      <c r="D34" s="48">
        <f t="shared" si="4"/>
        <v>0</v>
      </c>
      <c r="E34" s="48">
        <f t="shared" si="4"/>
        <v>0</v>
      </c>
      <c r="F34" s="48">
        <f t="shared" si="4"/>
        <v>0</v>
      </c>
      <c r="G34" s="48">
        <f t="shared" si="4"/>
        <v>0</v>
      </c>
      <c r="H34" s="48">
        <f t="shared" si="4"/>
        <v>0</v>
      </c>
      <c r="I34" s="48">
        <f t="shared" si="4"/>
        <v>0</v>
      </c>
      <c r="J34" s="48">
        <f t="shared" si="4"/>
        <v>0</v>
      </c>
      <c r="K34" s="48">
        <f t="shared" si="4"/>
        <v>0</v>
      </c>
      <c r="L34" s="48">
        <f t="shared" si="4"/>
        <v>0</v>
      </c>
      <c r="M34" s="64">
        <f t="shared" si="4"/>
        <v>0</v>
      </c>
    </row>
    <row r="35" spans="1:13" ht="15.75" customHeight="1" x14ac:dyDescent="0.35">
      <c r="A35" s="28" t="s">
        <v>32</v>
      </c>
      <c r="B35" s="48">
        <f t="shared" ref="B35:M35" si="5">SUM(B7,B8)</f>
        <v>1</v>
      </c>
      <c r="C35" s="48">
        <f t="shared" si="5"/>
        <v>0</v>
      </c>
      <c r="D35" s="48">
        <f t="shared" si="5"/>
        <v>0</v>
      </c>
      <c r="E35" s="48">
        <f t="shared" si="5"/>
        <v>1</v>
      </c>
      <c r="F35" s="48">
        <f t="shared" si="5"/>
        <v>0</v>
      </c>
      <c r="G35" s="48">
        <f t="shared" si="5"/>
        <v>0</v>
      </c>
      <c r="H35" s="48">
        <f t="shared" si="5"/>
        <v>1</v>
      </c>
      <c r="I35" s="48">
        <f t="shared" si="5"/>
        <v>0</v>
      </c>
      <c r="J35" s="48">
        <f t="shared" si="5"/>
        <v>0</v>
      </c>
      <c r="K35" s="48">
        <f t="shared" si="5"/>
        <v>0</v>
      </c>
      <c r="L35" s="48">
        <f t="shared" si="5"/>
        <v>0</v>
      </c>
      <c r="M35" s="64">
        <f t="shared" si="5"/>
        <v>0</v>
      </c>
    </row>
    <row r="36" spans="1:13" ht="15.75" customHeight="1" x14ac:dyDescent="0.35">
      <c r="A36" s="28" t="s">
        <v>33</v>
      </c>
      <c r="B36" s="48">
        <f t="shared" ref="B36:M36" si="6">SUM(B11)</f>
        <v>28</v>
      </c>
      <c r="C36" s="48">
        <f t="shared" si="6"/>
        <v>7</v>
      </c>
      <c r="D36" s="48">
        <f t="shared" si="6"/>
        <v>21</v>
      </c>
      <c r="E36" s="48">
        <f t="shared" si="6"/>
        <v>21</v>
      </c>
      <c r="F36" s="48">
        <f t="shared" si="6"/>
        <v>21</v>
      </c>
      <c r="G36" s="48">
        <f t="shared" si="6"/>
        <v>18</v>
      </c>
      <c r="H36" s="48">
        <f t="shared" si="6"/>
        <v>17</v>
      </c>
      <c r="I36" s="48">
        <f t="shared" si="6"/>
        <v>17</v>
      </c>
      <c r="J36" s="48">
        <f t="shared" si="6"/>
        <v>17</v>
      </c>
      <c r="K36" s="48">
        <f t="shared" si="6"/>
        <v>0</v>
      </c>
      <c r="L36" s="48">
        <f t="shared" si="6"/>
        <v>0</v>
      </c>
      <c r="M36" s="64">
        <f t="shared" si="6"/>
        <v>0</v>
      </c>
    </row>
    <row r="37" spans="1:13" ht="15.75" customHeight="1" x14ac:dyDescent="0.35">
      <c r="A37" s="42" t="s">
        <v>114</v>
      </c>
      <c r="B37" s="47">
        <f t="shared" ref="B37:M37" si="7">SUM(B31:B36)</f>
        <v>268</v>
      </c>
      <c r="C37" s="47">
        <f t="shared" si="7"/>
        <v>243</v>
      </c>
      <c r="D37" s="47">
        <f t="shared" si="7"/>
        <v>169</v>
      </c>
      <c r="E37" s="47">
        <f t="shared" si="7"/>
        <v>134</v>
      </c>
      <c r="F37" s="47">
        <f t="shared" si="7"/>
        <v>144</v>
      </c>
      <c r="G37" s="47">
        <f t="shared" si="7"/>
        <v>221</v>
      </c>
      <c r="H37" s="47">
        <f t="shared" si="7"/>
        <v>172</v>
      </c>
      <c r="I37" s="47">
        <f t="shared" si="7"/>
        <v>148</v>
      </c>
      <c r="J37" s="47">
        <f t="shared" si="7"/>
        <v>99</v>
      </c>
      <c r="K37" s="47">
        <f t="shared" si="7"/>
        <v>0</v>
      </c>
      <c r="L37" s="47">
        <f t="shared" si="7"/>
        <v>0</v>
      </c>
      <c r="M37" s="58">
        <f t="shared" si="7"/>
        <v>0</v>
      </c>
    </row>
    <row r="38" spans="1:13" s="55" customFormat="1" x14ac:dyDescent="0.35">
      <c r="A38" s="35"/>
      <c r="B38" s="27"/>
      <c r="C38" s="27"/>
      <c r="D38" s="27"/>
      <c r="E38" s="27"/>
      <c r="F38" s="27"/>
      <c r="G38" s="27"/>
      <c r="H38" s="27"/>
      <c r="I38" s="36"/>
      <c r="J38" s="27"/>
      <c r="K38" s="36"/>
      <c r="L38" s="27"/>
      <c r="M38" s="36"/>
    </row>
    <row r="39" spans="1:13" s="55" customFormat="1" x14ac:dyDescent="0.35"/>
    <row r="40" spans="1:13" s="55" customFormat="1" ht="15.75" customHeight="1" thickBot="1" x14ac:dyDescent="0.4"/>
    <row r="41" spans="1:13" s="55" customFormat="1" ht="24.75" customHeight="1" x14ac:dyDescent="0.45">
      <c r="A41" s="80" t="s">
        <v>115</v>
      </c>
      <c r="B41" s="76"/>
      <c r="C41" s="76"/>
      <c r="D41" s="76"/>
      <c r="E41" s="76"/>
      <c r="F41" s="76"/>
      <c r="G41" s="76"/>
      <c r="H41" s="76"/>
      <c r="I41" s="76"/>
      <c r="J41" s="76"/>
      <c r="K41" s="76"/>
      <c r="L41" s="76"/>
      <c r="M41" s="77"/>
    </row>
    <row r="42" spans="1:13" ht="15.75" customHeight="1" x14ac:dyDescent="0.35">
      <c r="A42" s="56" t="s">
        <v>113</v>
      </c>
      <c r="B42" s="37" t="s">
        <v>2</v>
      </c>
      <c r="C42" s="38" t="s">
        <v>3</v>
      </c>
      <c r="D42" s="38" t="s">
        <v>4</v>
      </c>
      <c r="E42" s="38" t="s">
        <v>5</v>
      </c>
      <c r="F42" s="38" t="s">
        <v>6</v>
      </c>
      <c r="G42" s="38" t="s">
        <v>7</v>
      </c>
      <c r="H42" s="38" t="s">
        <v>8</v>
      </c>
      <c r="I42" s="38" t="s">
        <v>9</v>
      </c>
      <c r="J42" s="38" t="s">
        <v>10</v>
      </c>
      <c r="K42" s="38" t="s">
        <v>11</v>
      </c>
      <c r="L42" s="38" t="s">
        <v>12</v>
      </c>
      <c r="M42" s="116" t="s">
        <v>13</v>
      </c>
    </row>
    <row r="43" spans="1:13" ht="15.75" customHeight="1" x14ac:dyDescent="0.35">
      <c r="A43" s="28" t="s">
        <v>28</v>
      </c>
      <c r="B43" s="48">
        <f t="shared" ref="B43:M43" si="8">SUM(B17,B18,B24)</f>
        <v>1819</v>
      </c>
      <c r="C43" s="48">
        <f t="shared" si="8"/>
        <v>1727</v>
      </c>
      <c r="D43" s="48">
        <f t="shared" si="8"/>
        <v>1052</v>
      </c>
      <c r="E43" s="48">
        <f t="shared" si="8"/>
        <v>635</v>
      </c>
      <c r="F43" s="48">
        <f t="shared" si="8"/>
        <v>1030</v>
      </c>
      <c r="G43" s="48">
        <f t="shared" si="8"/>
        <v>1603</v>
      </c>
      <c r="H43" s="48">
        <f t="shared" si="8"/>
        <v>1123</v>
      </c>
      <c r="I43" s="48">
        <f t="shared" si="8"/>
        <v>1167</v>
      </c>
      <c r="J43" s="48">
        <f t="shared" si="8"/>
        <v>1063</v>
      </c>
      <c r="K43" s="48">
        <f t="shared" si="8"/>
        <v>0</v>
      </c>
      <c r="L43" s="48">
        <f t="shared" si="8"/>
        <v>0</v>
      </c>
      <c r="M43" s="64">
        <f t="shared" si="8"/>
        <v>0</v>
      </c>
    </row>
    <row r="44" spans="1:13" ht="15.75" customHeight="1" x14ac:dyDescent="0.35">
      <c r="A44" s="28" t="s">
        <v>29</v>
      </c>
      <c r="B44" s="48">
        <f t="shared" ref="B44:M44" si="9">SUM(B19:B23)</f>
        <v>217</v>
      </c>
      <c r="C44" s="48">
        <f t="shared" si="9"/>
        <v>233</v>
      </c>
      <c r="D44" s="48">
        <f t="shared" si="9"/>
        <v>147</v>
      </c>
      <c r="E44" s="48">
        <f t="shared" si="9"/>
        <v>149</v>
      </c>
      <c r="F44" s="48">
        <f t="shared" si="9"/>
        <v>152</v>
      </c>
      <c r="G44" s="48">
        <f t="shared" si="9"/>
        <v>179</v>
      </c>
      <c r="H44" s="48">
        <f t="shared" si="9"/>
        <v>165</v>
      </c>
      <c r="I44" s="48">
        <f t="shared" si="9"/>
        <v>107</v>
      </c>
      <c r="J44" s="48">
        <f t="shared" si="9"/>
        <v>131</v>
      </c>
      <c r="K44" s="48">
        <f t="shared" si="9"/>
        <v>0</v>
      </c>
      <c r="L44" s="48">
        <f t="shared" si="9"/>
        <v>0</v>
      </c>
      <c r="M44" s="64">
        <f t="shared" si="9"/>
        <v>0</v>
      </c>
    </row>
    <row r="45" spans="1:13" ht="15.75" customHeight="1" x14ac:dyDescent="0.35">
      <c r="A45" s="42" t="s">
        <v>116</v>
      </c>
      <c r="B45" s="47">
        <f t="shared" ref="B45:M45" si="10">SUM(B43:B44)</f>
        <v>2036</v>
      </c>
      <c r="C45" s="47">
        <f t="shared" si="10"/>
        <v>1960</v>
      </c>
      <c r="D45" s="47">
        <f t="shared" si="10"/>
        <v>1199</v>
      </c>
      <c r="E45" s="47">
        <f t="shared" si="10"/>
        <v>784</v>
      </c>
      <c r="F45" s="47">
        <f t="shared" si="10"/>
        <v>1182</v>
      </c>
      <c r="G45" s="47">
        <f t="shared" si="10"/>
        <v>1782</v>
      </c>
      <c r="H45" s="47">
        <f t="shared" si="10"/>
        <v>1288</v>
      </c>
      <c r="I45" s="47">
        <f t="shared" si="10"/>
        <v>1274</v>
      </c>
      <c r="J45" s="47">
        <f t="shared" si="10"/>
        <v>1194</v>
      </c>
      <c r="K45" s="47">
        <f t="shared" si="10"/>
        <v>0</v>
      </c>
      <c r="L45" s="47">
        <f t="shared" si="10"/>
        <v>0</v>
      </c>
      <c r="M45" s="58">
        <f t="shared" si="10"/>
        <v>0</v>
      </c>
    </row>
    <row r="46" spans="1:13" x14ac:dyDescent="0.35">
      <c r="A46" s="35"/>
      <c r="B46" s="27"/>
      <c r="C46" s="27"/>
      <c r="D46" s="27"/>
      <c r="E46" s="27"/>
      <c r="F46" s="27"/>
      <c r="G46" s="27"/>
      <c r="H46" s="27"/>
      <c r="I46" s="36"/>
      <c r="J46" s="27"/>
      <c r="K46" s="36"/>
      <c r="L46" s="27"/>
      <c r="M46" s="36"/>
    </row>
    <row r="47" spans="1:13" s="55" customFormat="1" x14ac:dyDescent="0.35"/>
    <row r="48" spans="1:13" ht="15.75" customHeight="1" thickBot="1" x14ac:dyDescent="0.4"/>
    <row r="49" spans="1:13" ht="15.75" customHeight="1" x14ac:dyDescent="0.35">
      <c r="A49" s="67" t="s">
        <v>117</v>
      </c>
      <c r="B49" s="68">
        <f t="shared" ref="B49:M49" si="11">SUM(B37,B45)</f>
        <v>2304</v>
      </c>
      <c r="C49" s="68">
        <f t="shared" si="11"/>
        <v>2203</v>
      </c>
      <c r="D49" s="68">
        <f t="shared" si="11"/>
        <v>1368</v>
      </c>
      <c r="E49" s="68">
        <f t="shared" si="11"/>
        <v>918</v>
      </c>
      <c r="F49" s="68">
        <f t="shared" si="11"/>
        <v>1326</v>
      </c>
      <c r="G49" s="68">
        <f t="shared" si="11"/>
        <v>2003</v>
      </c>
      <c r="H49" s="68">
        <f t="shared" si="11"/>
        <v>1460</v>
      </c>
      <c r="I49" s="68">
        <f t="shared" si="11"/>
        <v>1422</v>
      </c>
      <c r="J49" s="68">
        <f t="shared" si="11"/>
        <v>1293</v>
      </c>
      <c r="K49" s="68">
        <f t="shared" si="11"/>
        <v>0</v>
      </c>
      <c r="L49" s="68">
        <f t="shared" si="11"/>
        <v>0</v>
      </c>
      <c r="M49" s="69">
        <f t="shared" si="11"/>
        <v>0</v>
      </c>
    </row>
    <row r="50" spans="1:13" ht="15.75" customHeight="1" x14ac:dyDescent="0.35">
      <c r="A50" s="53" t="s">
        <v>118</v>
      </c>
      <c r="B50" s="54">
        <f>SUM('Critical Errors'!B26,'Significant Errors'!B13)</f>
        <v>2648</v>
      </c>
      <c r="C50" s="54">
        <f>SUM('Critical Errors'!C26,'Significant Errors'!C13)</f>
        <v>2946</v>
      </c>
      <c r="D50" s="54">
        <f>SUM('Critical Errors'!D26,'Significant Errors'!D13)</f>
        <v>2399</v>
      </c>
      <c r="E50" s="54">
        <f>SUM('Critical Errors'!E26,'Significant Errors'!E13)</f>
        <v>2174</v>
      </c>
      <c r="F50" s="54">
        <f>SUM('Critical Errors'!F26,'Significant Errors'!F13)</f>
        <v>2359</v>
      </c>
      <c r="G50" s="54">
        <f>SUM('Critical Errors'!G26,'Significant Errors'!G13)</f>
        <v>2378</v>
      </c>
      <c r="H50" s="54">
        <f>SUM('Critical Errors'!H26,'Significant Errors'!H13)</f>
        <v>2028</v>
      </c>
      <c r="I50" s="54">
        <f>SUM('Critical Errors'!I26,'Significant Errors'!I13)</f>
        <v>2049</v>
      </c>
      <c r="J50" s="54">
        <f>SUM('Critical Errors'!J26,'Significant Errors'!J13)</f>
        <v>1749</v>
      </c>
      <c r="K50" s="54">
        <f>SUM('Critical Errors'!K26,'Significant Errors'!K13)</f>
        <v>0</v>
      </c>
      <c r="L50" s="54">
        <f>SUM('Critical Errors'!L26,'Significant Errors'!L13)</f>
        <v>0</v>
      </c>
      <c r="M50" s="70">
        <f>SUM('Critical Errors'!M26,'Significant Errors'!M13)</f>
        <v>0</v>
      </c>
    </row>
    <row r="51" spans="1:13" ht="15.75" customHeight="1" x14ac:dyDescent="0.35">
      <c r="A51" s="53" t="s">
        <v>119</v>
      </c>
      <c r="B51" s="54">
        <f t="shared" ref="B51:M51" si="12">B50-B49</f>
        <v>344</v>
      </c>
      <c r="C51" s="54">
        <f t="shared" si="12"/>
        <v>743</v>
      </c>
      <c r="D51" s="54">
        <f t="shared" si="12"/>
        <v>1031</v>
      </c>
      <c r="E51" s="54">
        <f t="shared" si="12"/>
        <v>1256</v>
      </c>
      <c r="F51" s="54">
        <f t="shared" si="12"/>
        <v>1033</v>
      </c>
      <c r="G51" s="54">
        <f t="shared" si="12"/>
        <v>375</v>
      </c>
      <c r="H51" s="54">
        <f t="shared" si="12"/>
        <v>568</v>
      </c>
      <c r="I51" s="54">
        <f t="shared" si="12"/>
        <v>627</v>
      </c>
      <c r="J51" s="54">
        <f t="shared" si="12"/>
        <v>456</v>
      </c>
      <c r="K51" s="54">
        <f t="shared" si="12"/>
        <v>0</v>
      </c>
      <c r="L51" s="54">
        <f t="shared" si="12"/>
        <v>0</v>
      </c>
      <c r="M51" s="70">
        <f t="shared" si="12"/>
        <v>0</v>
      </c>
    </row>
    <row r="52" spans="1:13" ht="15.75" customHeight="1" thickBot="1" x14ac:dyDescent="0.4">
      <c r="A52" s="35"/>
      <c r="B52" s="27"/>
      <c r="C52" s="27"/>
      <c r="D52" s="27"/>
      <c r="E52" s="27"/>
      <c r="F52" s="27"/>
      <c r="G52" s="27"/>
      <c r="H52" s="27"/>
      <c r="I52" s="36"/>
      <c r="J52" s="27"/>
      <c r="K52" s="36"/>
      <c r="L52" s="27"/>
      <c r="M52" s="36"/>
    </row>
    <row r="53" spans="1:13" x14ac:dyDescent="0.35">
      <c r="A53" s="137" t="s">
        <v>120</v>
      </c>
    </row>
    <row r="54" spans="1:13" ht="15.75" customHeight="1" thickBot="1" x14ac:dyDescent="0.4">
      <c r="A54" s="138"/>
    </row>
  </sheetData>
  <mergeCells count="1">
    <mergeCell ref="A53:A54"/>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0"/>
  <sheetViews>
    <sheetView zoomScale="90" zoomScaleNormal="90" workbookViewId="0">
      <selection activeCell="A52" sqref="A52"/>
    </sheetView>
  </sheetViews>
  <sheetFormatPr defaultRowHeight="14.5" x14ac:dyDescent="0.35"/>
  <cols>
    <col min="1" max="1" width="102.81640625" customWidth="1"/>
  </cols>
  <sheetData>
    <row r="1" spans="1:13" ht="21.75" customHeight="1" x14ac:dyDescent="0.45">
      <c r="A1" s="79" t="s">
        <v>121</v>
      </c>
      <c r="B1" s="75"/>
      <c r="C1" s="75"/>
      <c r="D1" s="75"/>
      <c r="E1" s="75"/>
      <c r="F1" s="75"/>
      <c r="G1" s="75"/>
      <c r="H1" s="75"/>
      <c r="I1" s="75"/>
      <c r="J1" s="75"/>
      <c r="K1" s="75"/>
      <c r="L1" s="75"/>
      <c r="M1" s="78"/>
    </row>
    <row r="2" spans="1:13" ht="15.75" customHeight="1" x14ac:dyDescent="0.35">
      <c r="A2" s="56" t="s">
        <v>113</v>
      </c>
      <c r="B2" s="37" t="s">
        <v>2</v>
      </c>
      <c r="C2" s="38" t="s">
        <v>3</v>
      </c>
      <c r="D2" s="38" t="s">
        <v>4</v>
      </c>
      <c r="E2" s="38" t="s">
        <v>5</v>
      </c>
      <c r="F2" s="38" t="s">
        <v>6</v>
      </c>
      <c r="G2" s="38" t="s">
        <v>7</v>
      </c>
      <c r="H2" s="38" t="s">
        <v>8</v>
      </c>
      <c r="I2" s="38" t="s">
        <v>9</v>
      </c>
      <c r="J2" s="38" t="s">
        <v>10</v>
      </c>
      <c r="K2" s="38" t="s">
        <v>11</v>
      </c>
      <c r="L2" s="38" t="s">
        <v>12</v>
      </c>
      <c r="M2" s="116" t="s">
        <v>13</v>
      </c>
    </row>
    <row r="3" spans="1:13" ht="15.75" customHeight="1" x14ac:dyDescent="0.35">
      <c r="A3" s="28" t="s">
        <v>28</v>
      </c>
      <c r="B3" s="105">
        <v>170</v>
      </c>
      <c r="C3" s="105">
        <v>161</v>
      </c>
      <c r="D3" s="105">
        <v>134</v>
      </c>
      <c r="E3" s="105">
        <v>73</v>
      </c>
      <c r="F3" s="105">
        <v>84</v>
      </c>
      <c r="G3" s="105">
        <v>81</v>
      </c>
      <c r="H3" s="105">
        <v>85</v>
      </c>
      <c r="I3" s="105">
        <v>79</v>
      </c>
      <c r="J3" s="105">
        <v>59</v>
      </c>
      <c r="K3" s="105"/>
      <c r="L3" s="105"/>
      <c r="M3" s="66"/>
    </row>
    <row r="4" spans="1:13" ht="15.75" customHeight="1" x14ac:dyDescent="0.35">
      <c r="A4" s="28" t="s">
        <v>29</v>
      </c>
      <c r="B4" s="105">
        <v>77</v>
      </c>
      <c r="C4" s="105">
        <v>77</v>
      </c>
      <c r="D4" s="105">
        <v>68</v>
      </c>
      <c r="E4" s="105">
        <v>74</v>
      </c>
      <c r="F4" s="105">
        <v>98</v>
      </c>
      <c r="G4" s="105">
        <v>105</v>
      </c>
      <c r="H4" s="105">
        <v>91</v>
      </c>
      <c r="I4" s="105">
        <v>59</v>
      </c>
      <c r="J4" s="105">
        <v>41</v>
      </c>
      <c r="K4" s="105"/>
      <c r="L4" s="105"/>
      <c r="M4" s="66"/>
    </row>
    <row r="5" spans="1:13" ht="15.75" customHeight="1" x14ac:dyDescent="0.35">
      <c r="A5" s="28" t="s">
        <v>30</v>
      </c>
      <c r="B5" s="105">
        <v>0</v>
      </c>
      <c r="C5" s="105">
        <v>0</v>
      </c>
      <c r="D5" s="105">
        <v>0</v>
      </c>
      <c r="E5" s="105">
        <v>0</v>
      </c>
      <c r="F5" s="105">
        <v>0</v>
      </c>
      <c r="G5" s="105">
        <v>0</v>
      </c>
      <c r="H5" s="105">
        <v>0</v>
      </c>
      <c r="I5" s="105">
        <v>0</v>
      </c>
      <c r="J5" s="105">
        <v>0</v>
      </c>
      <c r="K5" s="105"/>
      <c r="L5" s="105"/>
      <c r="M5" s="66"/>
    </row>
    <row r="6" spans="1:13" ht="15.75" customHeight="1" x14ac:dyDescent="0.35">
      <c r="A6" s="28" t="s">
        <v>31</v>
      </c>
      <c r="B6" s="105">
        <v>0</v>
      </c>
      <c r="C6" s="105">
        <v>0</v>
      </c>
      <c r="D6" s="105">
        <v>0</v>
      </c>
      <c r="E6" s="105">
        <v>0</v>
      </c>
      <c r="F6" s="105">
        <v>0</v>
      </c>
      <c r="G6" s="105">
        <v>0</v>
      </c>
      <c r="H6" s="105">
        <v>0</v>
      </c>
      <c r="I6" s="105">
        <v>0</v>
      </c>
      <c r="J6" s="105">
        <v>0</v>
      </c>
      <c r="K6" s="105"/>
      <c r="L6" s="105"/>
      <c r="M6" s="66"/>
    </row>
    <row r="7" spans="1:13" ht="15.75" customHeight="1" x14ac:dyDescent="0.35">
      <c r="A7" s="28" t="s">
        <v>32</v>
      </c>
      <c r="B7" s="105">
        <v>1</v>
      </c>
      <c r="C7" s="105">
        <v>0</v>
      </c>
      <c r="D7" s="105">
        <v>1</v>
      </c>
      <c r="E7" s="105">
        <v>1</v>
      </c>
      <c r="F7" s="105">
        <v>1</v>
      </c>
      <c r="G7" s="105">
        <v>1</v>
      </c>
      <c r="H7" s="105">
        <v>1</v>
      </c>
      <c r="I7" s="105">
        <v>1</v>
      </c>
      <c r="J7" s="105">
        <v>1</v>
      </c>
      <c r="K7" s="105"/>
      <c r="L7" s="105"/>
      <c r="M7" s="66"/>
    </row>
    <row r="8" spans="1:13" ht="15.75" customHeight="1" x14ac:dyDescent="0.35">
      <c r="A8" s="28" t="s">
        <v>33</v>
      </c>
      <c r="B8" s="105">
        <v>3</v>
      </c>
      <c r="C8" s="105">
        <v>4</v>
      </c>
      <c r="D8" s="105">
        <v>4</v>
      </c>
      <c r="E8" s="105">
        <v>4</v>
      </c>
      <c r="F8" s="105">
        <v>4</v>
      </c>
      <c r="G8" s="105">
        <v>3</v>
      </c>
      <c r="H8" s="105">
        <v>3</v>
      </c>
      <c r="I8" s="105">
        <v>2</v>
      </c>
      <c r="J8" s="105">
        <v>3</v>
      </c>
      <c r="K8" s="105"/>
      <c r="L8" s="105"/>
      <c r="M8" s="66"/>
    </row>
    <row r="9" spans="1:13" ht="15.75" customHeight="1" x14ac:dyDescent="0.35">
      <c r="A9" s="42" t="s">
        <v>68</v>
      </c>
      <c r="B9" s="47">
        <f t="shared" ref="B9:M9" si="0">SUM(B3:B8)</f>
        <v>251</v>
      </c>
      <c r="C9" s="47">
        <f t="shared" si="0"/>
        <v>242</v>
      </c>
      <c r="D9" s="47">
        <f t="shared" si="0"/>
        <v>207</v>
      </c>
      <c r="E9" s="47">
        <f t="shared" si="0"/>
        <v>152</v>
      </c>
      <c r="F9" s="47">
        <f t="shared" si="0"/>
        <v>187</v>
      </c>
      <c r="G9" s="47">
        <f t="shared" si="0"/>
        <v>190</v>
      </c>
      <c r="H9" s="47">
        <f t="shared" si="0"/>
        <v>180</v>
      </c>
      <c r="I9" s="47">
        <f t="shared" si="0"/>
        <v>141</v>
      </c>
      <c r="J9" s="47">
        <f t="shared" si="0"/>
        <v>104</v>
      </c>
      <c r="K9" s="47">
        <f t="shared" si="0"/>
        <v>0</v>
      </c>
      <c r="L9" s="47">
        <f t="shared" si="0"/>
        <v>0</v>
      </c>
      <c r="M9" s="58">
        <f t="shared" si="0"/>
        <v>0</v>
      </c>
    </row>
    <row r="10" spans="1:13" s="55" customFormat="1" ht="15.75" customHeight="1" x14ac:dyDescent="0.35">
      <c r="A10" s="93" t="s">
        <v>122</v>
      </c>
      <c r="B10" s="94">
        <f>B3/'Williamson - Summary'!B16</f>
        <v>6.0229652120615191E-4</v>
      </c>
      <c r="C10" s="94">
        <f>C3/'Williamson - Summary'!C16</f>
        <v>5.6805552125268591E-4</v>
      </c>
      <c r="D10" s="94">
        <f>D3/'Williamson - Summary'!D16</f>
        <v>4.7003855017661525E-4</v>
      </c>
      <c r="E10" s="94">
        <f>E3/'Williamson - Summary'!E16</f>
        <v>2.546579734109168E-4</v>
      </c>
      <c r="F10" s="94">
        <f>F3/'Williamson - Summary'!F16</f>
        <v>2.900362199993785E-4</v>
      </c>
      <c r="G10" s="94">
        <f>G3/'Williamson - Summary'!G16</f>
        <v>2.7801613180024028E-4</v>
      </c>
      <c r="H10" s="94">
        <f>H3/'Williamson - Summary'!H16</f>
        <v>2.8967232947671548E-4</v>
      </c>
      <c r="I10" s="94">
        <f>I3/'Williamson - Summary'!I16</f>
        <v>2.6768772024939009E-4</v>
      </c>
      <c r="J10" s="94">
        <f>J3/'Williamson - Summary'!J16</f>
        <v>1.9907144978000918E-4</v>
      </c>
      <c r="K10" s="94" t="e">
        <f>K3/'Williamson - Summary'!K16</f>
        <v>#DIV/0!</v>
      </c>
      <c r="L10" s="94" t="e">
        <f>L3/'Williamson - Summary'!L16</f>
        <v>#DIV/0!</v>
      </c>
      <c r="M10" s="106" t="e">
        <f>M3/'Williamson - Summary'!M16</f>
        <v>#DIV/0!</v>
      </c>
    </row>
    <row r="11" spans="1:13" s="55" customFormat="1" ht="15.75" customHeight="1" x14ac:dyDescent="0.35">
      <c r="A11" s="92" t="s">
        <v>123</v>
      </c>
      <c r="B11" s="94">
        <f>B4/'Williamson - Summary'!B17</f>
        <v>2.1401373023152395E-3</v>
      </c>
      <c r="C11" s="94">
        <f>C4/'Williamson - Summary'!C17</f>
        <v>2.1365149833518313E-3</v>
      </c>
      <c r="D11" s="94">
        <f>D4/'Williamson - Summary'!D17</f>
        <v>1.8794914317302378E-3</v>
      </c>
      <c r="E11" s="94">
        <f>E4/'Williamson - Summary'!E17</f>
        <v>2.0375571342034255E-3</v>
      </c>
      <c r="F11" s="94">
        <f>F4/'Williamson - Summary'!F17</f>
        <v>2.6819189403683532E-3</v>
      </c>
      <c r="G11" s="94">
        <f>G4/'Williamson - Summary'!G17</f>
        <v>2.8648604403699761E-3</v>
      </c>
      <c r="H11" s="94">
        <f>H4/'Williamson - Summary'!H17</f>
        <v>2.4711473183978276E-3</v>
      </c>
      <c r="I11" s="94">
        <f>I4/'Williamson - Summary'!I17</f>
        <v>1.5962339700232671E-3</v>
      </c>
      <c r="J11" s="94">
        <f>J4/'Williamson - Summary'!J17</f>
        <v>1.106493226102445E-3</v>
      </c>
      <c r="K11" s="94" t="e">
        <f>K4/'Williamson - Summary'!K17</f>
        <v>#DIV/0!</v>
      </c>
      <c r="L11" s="94" t="e">
        <f>L4/'Williamson - Summary'!L17</f>
        <v>#DIV/0!</v>
      </c>
      <c r="M11" s="106" t="e">
        <f>M4/'Williamson - Summary'!M17</f>
        <v>#DIV/0!</v>
      </c>
    </row>
    <row r="12" spans="1:13" s="55" customFormat="1" ht="15.75" customHeight="1" x14ac:dyDescent="0.35">
      <c r="A12" s="92" t="s">
        <v>124</v>
      </c>
      <c r="B12" s="94">
        <f>B5/'Williamson - Summary'!B18</f>
        <v>0</v>
      </c>
      <c r="C12" s="94">
        <f>C5/'Williamson - Summary'!C18</f>
        <v>0</v>
      </c>
      <c r="D12" s="94">
        <f>D5/'Williamson - Summary'!D18</f>
        <v>0</v>
      </c>
      <c r="E12" s="94">
        <f>E5/'Williamson - Summary'!E18</f>
        <v>0</v>
      </c>
      <c r="F12" s="94">
        <f>F5/'Williamson - Summary'!F18</f>
        <v>0</v>
      </c>
      <c r="G12" s="94">
        <f>G5/'Williamson - Summary'!G18</f>
        <v>0</v>
      </c>
      <c r="H12" s="94">
        <f>H5/'Williamson - Summary'!H18</f>
        <v>0</v>
      </c>
      <c r="I12" s="94">
        <f>I5/'Williamson - Summary'!I18</f>
        <v>0</v>
      </c>
      <c r="J12" s="94">
        <f>J5/'Williamson - Summary'!J18</f>
        <v>0</v>
      </c>
      <c r="K12" s="94" t="e">
        <f>K5/'Williamson - Summary'!K18</f>
        <v>#DIV/0!</v>
      </c>
      <c r="L12" s="94" t="e">
        <f>L5/'Williamson - Summary'!L18</f>
        <v>#DIV/0!</v>
      </c>
      <c r="M12" s="106" t="e">
        <f>M5/'Williamson - Summary'!M18</f>
        <v>#DIV/0!</v>
      </c>
    </row>
    <row r="13" spans="1:13" s="55" customFormat="1" ht="15.75" customHeight="1" x14ac:dyDescent="0.35">
      <c r="A13" s="92" t="s">
        <v>125</v>
      </c>
      <c r="B13" s="94">
        <f>B6/'Williamson - Summary'!B19</f>
        <v>0</v>
      </c>
      <c r="C13" s="94">
        <f>C6/'Williamson - Summary'!C19</f>
        <v>0</v>
      </c>
      <c r="D13" s="94">
        <f>D6/'Williamson - Summary'!D19</f>
        <v>0</v>
      </c>
      <c r="E13" s="94">
        <f>E6/'Williamson - Summary'!E19</f>
        <v>0</v>
      </c>
      <c r="F13" s="94">
        <f>F6/'Williamson - Summary'!F19</f>
        <v>0</v>
      </c>
      <c r="G13" s="94">
        <f>G6/'Williamson - Summary'!G19</f>
        <v>0</v>
      </c>
      <c r="H13" s="94">
        <f>H6/'Williamson - Summary'!H19</f>
        <v>0</v>
      </c>
      <c r="I13" s="94">
        <f>I6/'Williamson - Summary'!I19</f>
        <v>0</v>
      </c>
      <c r="J13" s="94">
        <f>J6/'Williamson - Summary'!J19</f>
        <v>0</v>
      </c>
      <c r="K13" s="94" t="e">
        <f>K6/'Williamson - Summary'!K19</f>
        <v>#DIV/0!</v>
      </c>
      <c r="L13" s="94" t="e">
        <f>L6/'Williamson - Summary'!L19</f>
        <v>#DIV/0!</v>
      </c>
      <c r="M13" s="106" t="e">
        <f>M6/'Williamson - Summary'!M19</f>
        <v>#DIV/0!</v>
      </c>
    </row>
    <row r="14" spans="1:13" s="55" customFormat="1" ht="15.75" customHeight="1" x14ac:dyDescent="0.35">
      <c r="A14" s="92" t="s">
        <v>126</v>
      </c>
      <c r="B14" s="94">
        <f>B7/'Williamson - Summary'!B20</f>
        <v>0.16666666666666666</v>
      </c>
      <c r="C14" s="94">
        <f>C7/'Williamson - Summary'!C20</f>
        <v>0</v>
      </c>
      <c r="D14" s="94">
        <f>D7/'Williamson - Summary'!D20</f>
        <v>0.16666666666666666</v>
      </c>
      <c r="E14" s="94">
        <f>E7/'Williamson - Summary'!E20</f>
        <v>0.16666666666666666</v>
      </c>
      <c r="F14" s="94">
        <f>F7/'Williamson - Summary'!F20</f>
        <v>0.16666666666666666</v>
      </c>
      <c r="G14" s="94">
        <f>G7/'Williamson - Summary'!G20</f>
        <v>0.16666666666666666</v>
      </c>
      <c r="H14" s="94">
        <f>H7/'Williamson - Summary'!H20</f>
        <v>0.16666666666666666</v>
      </c>
      <c r="I14" s="94">
        <f>I7/'Williamson - Summary'!I20</f>
        <v>0.16666666666666666</v>
      </c>
      <c r="J14" s="94">
        <f>J7/'Williamson - Summary'!J20</f>
        <v>0.16666666666666666</v>
      </c>
      <c r="K14" s="94" t="e">
        <f>K7/'Williamson - Summary'!K20</f>
        <v>#DIV/0!</v>
      </c>
      <c r="L14" s="94" t="e">
        <f>L7/'Williamson - Summary'!L20</f>
        <v>#DIV/0!</v>
      </c>
      <c r="M14" s="106" t="e">
        <f>M7/'Williamson - Summary'!M20</f>
        <v>#DIV/0!</v>
      </c>
    </row>
    <row r="15" spans="1:13" s="55" customFormat="1" ht="15.75" customHeight="1" x14ac:dyDescent="0.35">
      <c r="A15" s="92" t="s">
        <v>127</v>
      </c>
      <c r="B15" s="94">
        <f>B8/'Williamson - Summary'!B21</f>
        <v>0.15789473684210525</v>
      </c>
      <c r="C15" s="94">
        <f>C8/'Williamson - Summary'!C21</f>
        <v>0.21052631578947367</v>
      </c>
      <c r="D15" s="94">
        <f>D8/'Williamson - Summary'!D21</f>
        <v>0.21052631578947367</v>
      </c>
      <c r="E15" s="94">
        <f>E8/'Williamson - Summary'!E21</f>
        <v>0.21052631578947367</v>
      </c>
      <c r="F15" s="94">
        <f>F8/'Williamson - Summary'!F21</f>
        <v>0.21052631578947367</v>
      </c>
      <c r="G15" s="94">
        <f>G8/'Williamson - Summary'!G21</f>
        <v>0.15789473684210525</v>
      </c>
      <c r="H15" s="94">
        <f>H8/'Williamson - Summary'!H21</f>
        <v>0.15789473684210525</v>
      </c>
      <c r="I15" s="94">
        <f>I8/'Williamson - Summary'!I21</f>
        <v>0.10526315789473684</v>
      </c>
      <c r="J15" s="94">
        <f>J8/'Williamson - Summary'!J21</f>
        <v>0.15789473684210525</v>
      </c>
      <c r="K15" s="94" t="e">
        <f>K8/'Williamson - Summary'!K21</f>
        <v>#DIV/0!</v>
      </c>
      <c r="L15" s="94" t="e">
        <f>L8/'Williamson - Summary'!L21</f>
        <v>#DIV/0!</v>
      </c>
      <c r="M15" s="106" t="e">
        <f>M8/'Williamson - Summary'!M21</f>
        <v>#DIV/0!</v>
      </c>
    </row>
    <row r="16" spans="1:13" ht="16.5" customHeight="1" thickBot="1" x14ac:dyDescent="0.4">
      <c r="A16" s="59" t="s">
        <v>128</v>
      </c>
      <c r="B16" s="60">
        <f>B9/'Williamson - Summary'!B22</f>
        <v>7.8847507036590274E-4</v>
      </c>
      <c r="C16" s="60">
        <f>C9/'Williamson - Summary'!C22</f>
        <v>7.5727468731126807E-4</v>
      </c>
      <c r="D16" s="60">
        <f>D9/'Williamson - Summary'!D22</f>
        <v>6.4412338541293911E-4</v>
      </c>
      <c r="E16" s="60">
        <f>E9/'Williamson - Summary'!E22</f>
        <v>4.704702535896571E-4</v>
      </c>
      <c r="F16" s="60">
        <f>F9/'Williamson - Summary'!F22</f>
        <v>5.7315548145060442E-4</v>
      </c>
      <c r="G16" s="60">
        <f>G9/'Williamson - Summary'!G22</f>
        <v>5.7908291553008943E-4</v>
      </c>
      <c r="H16" s="60">
        <f>H9/'Williamson - Summary'!H22</f>
        <v>5.4485355547214591E-4</v>
      </c>
      <c r="I16" s="60">
        <f>I9/'Williamson - Summary'!I22</f>
        <v>4.2446099474390854E-4</v>
      </c>
      <c r="J16" s="60">
        <f>J9/'Williamson - Summary'!J22</f>
        <v>3.1181228900202079E-4</v>
      </c>
      <c r="K16" s="60" t="e">
        <f>K9/'Williamson - Summary'!K22</f>
        <v>#DIV/0!</v>
      </c>
      <c r="L16" s="60" t="e">
        <f>L9/'Williamson - Summary'!L22</f>
        <v>#DIV/0!</v>
      </c>
      <c r="M16" s="61" t="e">
        <f>M9/'Williamson - Summary'!M22</f>
        <v>#DIV/0!</v>
      </c>
    </row>
    <row r="17" spans="1:13" x14ac:dyDescent="0.35">
      <c r="A17" s="35"/>
      <c r="B17" s="27"/>
      <c r="C17" s="27"/>
      <c r="D17" s="27"/>
      <c r="E17" s="27"/>
      <c r="F17" s="27"/>
      <c r="G17" s="27"/>
      <c r="H17" s="27"/>
      <c r="I17" s="36"/>
      <c r="J17" s="27"/>
      <c r="K17" s="36"/>
      <c r="L17" s="27"/>
      <c r="M17" s="36"/>
    </row>
    <row r="18" spans="1:13" s="55" customFormat="1" x14ac:dyDescent="0.35"/>
    <row r="19" spans="1:13" s="55" customFormat="1" ht="15.75" customHeight="1" thickBot="1" x14ac:dyDescent="0.4"/>
    <row r="20" spans="1:13" ht="21.75" customHeight="1" x14ac:dyDescent="0.45">
      <c r="A20" s="80" t="s">
        <v>129</v>
      </c>
      <c r="B20" s="76"/>
      <c r="C20" s="76"/>
      <c r="D20" s="76"/>
      <c r="E20" s="76"/>
      <c r="F20" s="76"/>
      <c r="G20" s="76"/>
      <c r="H20" s="76"/>
      <c r="I20" s="76"/>
      <c r="J20" s="76"/>
      <c r="K20" s="76"/>
      <c r="L20" s="76"/>
      <c r="M20" s="77"/>
    </row>
    <row r="21" spans="1:13" ht="15.75" customHeight="1" x14ac:dyDescent="0.35">
      <c r="A21" s="56" t="s">
        <v>113</v>
      </c>
      <c r="B21" s="37" t="s">
        <v>2</v>
      </c>
      <c r="C21" s="38" t="s">
        <v>3</v>
      </c>
      <c r="D21" s="38" t="s">
        <v>4</v>
      </c>
      <c r="E21" s="38" t="s">
        <v>5</v>
      </c>
      <c r="F21" s="38" t="s">
        <v>6</v>
      </c>
      <c r="G21" s="38" t="s">
        <v>7</v>
      </c>
      <c r="H21" s="38" t="s">
        <v>8</v>
      </c>
      <c r="I21" s="38" t="s">
        <v>9</v>
      </c>
      <c r="J21" s="38" t="s">
        <v>10</v>
      </c>
      <c r="K21" s="38" t="s">
        <v>11</v>
      </c>
      <c r="L21" s="38" t="s">
        <v>12</v>
      </c>
      <c r="M21" s="116" t="s">
        <v>13</v>
      </c>
    </row>
    <row r="22" spans="1:13" ht="15.75" customHeight="1" x14ac:dyDescent="0.35">
      <c r="A22" s="28" t="s">
        <v>28</v>
      </c>
      <c r="B22" s="105">
        <v>1824</v>
      </c>
      <c r="C22" s="105">
        <v>2253</v>
      </c>
      <c r="D22" s="105">
        <v>1784</v>
      </c>
      <c r="E22" s="105">
        <v>1677</v>
      </c>
      <c r="F22" s="105">
        <v>1768</v>
      </c>
      <c r="G22" s="105">
        <v>1768</v>
      </c>
      <c r="H22" s="105">
        <v>1445</v>
      </c>
      <c r="I22" s="105">
        <v>1630</v>
      </c>
      <c r="J22" s="105">
        <v>1382</v>
      </c>
      <c r="K22" s="105"/>
      <c r="L22" s="105"/>
      <c r="M22" s="66"/>
    </row>
    <row r="23" spans="1:13" ht="15.75" customHeight="1" x14ac:dyDescent="0.35">
      <c r="A23" s="28" t="s">
        <v>29</v>
      </c>
      <c r="B23" s="105">
        <v>221</v>
      </c>
      <c r="C23" s="105">
        <v>221</v>
      </c>
      <c r="D23" s="105">
        <v>199</v>
      </c>
      <c r="E23" s="105">
        <v>184</v>
      </c>
      <c r="F23" s="105">
        <v>194</v>
      </c>
      <c r="G23" s="105">
        <v>191</v>
      </c>
      <c r="H23" s="105">
        <v>197</v>
      </c>
      <c r="I23" s="105">
        <v>170</v>
      </c>
      <c r="J23" s="105">
        <v>166</v>
      </c>
      <c r="K23" s="105"/>
      <c r="L23" s="105"/>
      <c r="M23" s="66"/>
    </row>
    <row r="24" spans="1:13" ht="15.75" customHeight="1" x14ac:dyDescent="0.35">
      <c r="A24" s="42" t="s">
        <v>85</v>
      </c>
      <c r="B24" s="47">
        <f t="shared" ref="B24:M24" si="1">SUM(B22:B23)</f>
        <v>2045</v>
      </c>
      <c r="C24" s="47">
        <f t="shared" si="1"/>
        <v>2474</v>
      </c>
      <c r="D24" s="47">
        <f t="shared" si="1"/>
        <v>1983</v>
      </c>
      <c r="E24" s="47">
        <f t="shared" si="1"/>
        <v>1861</v>
      </c>
      <c r="F24" s="47">
        <f t="shared" si="1"/>
        <v>1962</v>
      </c>
      <c r="G24" s="47">
        <f t="shared" si="1"/>
        <v>1959</v>
      </c>
      <c r="H24" s="47">
        <f t="shared" si="1"/>
        <v>1642</v>
      </c>
      <c r="I24" s="47">
        <f t="shared" si="1"/>
        <v>1800</v>
      </c>
      <c r="J24" s="47">
        <f t="shared" si="1"/>
        <v>1548</v>
      </c>
      <c r="K24" s="47">
        <f t="shared" si="1"/>
        <v>0</v>
      </c>
      <c r="L24" s="47">
        <f t="shared" si="1"/>
        <v>0</v>
      </c>
      <c r="M24" s="58">
        <f t="shared" si="1"/>
        <v>0</v>
      </c>
    </row>
    <row r="25" spans="1:13" ht="15.75" customHeight="1" x14ac:dyDescent="0.35">
      <c r="A25" s="93" t="s">
        <v>130</v>
      </c>
      <c r="B25" s="94">
        <f>B22/'Williamson - Summary'!B16</f>
        <v>6.4622873804707128E-3</v>
      </c>
      <c r="C25" s="94">
        <f>C22/'Williamson - Summary'!C16</f>
        <v>7.9492490023745418E-3</v>
      </c>
      <c r="D25" s="94">
        <f>D22/'Williamson - Summary'!D16</f>
        <v>6.2578266680229965E-3</v>
      </c>
      <c r="E25" s="94">
        <f>E22/'Williamson - Summary'!E16</f>
        <v>5.8501564576727049E-3</v>
      </c>
      <c r="F25" s="94">
        <f>F22/'Williamson - Summary'!F16</f>
        <v>6.1045718685583472E-3</v>
      </c>
      <c r="G25" s="94">
        <f>G22/'Williamson - Summary'!G16</f>
        <v>6.0683027286768491E-3</v>
      </c>
      <c r="H25" s="94">
        <f>H22/'Williamson - Summary'!H16</f>
        <v>4.9244296011041631E-3</v>
      </c>
      <c r="I25" s="94">
        <f>I22/'Williamson - Summary'!I16</f>
        <v>5.5231770127405801E-3</v>
      </c>
      <c r="J25" s="94">
        <f>J22/'Williamson - Summary'!J16</f>
        <v>4.6629956541690285E-3</v>
      </c>
      <c r="K25" s="94" t="e">
        <f>K22/'Williamson - Summary'!K16</f>
        <v>#DIV/0!</v>
      </c>
      <c r="L25" s="94" t="e">
        <f>L22/'Williamson - Summary'!L16</f>
        <v>#DIV/0!</v>
      </c>
      <c r="M25" s="106" t="e">
        <f>M22/'Williamson - Summary'!M16</f>
        <v>#DIV/0!</v>
      </c>
    </row>
    <row r="26" spans="1:13" ht="15.75" customHeight="1" x14ac:dyDescent="0.35">
      <c r="A26" s="92" t="s">
        <v>131</v>
      </c>
      <c r="B26" s="94">
        <f>B23/'Williamson - Summary'!B17</f>
        <v>6.1424719975541288E-3</v>
      </c>
      <c r="C26" s="94">
        <f>C23/'Williamson - Summary'!C17</f>
        <v>6.1320754716981136E-3</v>
      </c>
      <c r="D26" s="94">
        <f>D23/'Williamson - Summary'!D17</f>
        <v>5.5002763957987836E-3</v>
      </c>
      <c r="E26" s="94">
        <f>E23/'Williamson - Summary'!E17</f>
        <v>5.0663582796409493E-3</v>
      </c>
      <c r="F26" s="94">
        <f>F23/'Williamson - Summary'!F17</f>
        <v>5.3091048411373527E-3</v>
      </c>
      <c r="G26" s="94">
        <f>G23/'Williamson - Summary'!G17</f>
        <v>5.2113175629587187E-3</v>
      </c>
      <c r="H26" s="94">
        <f>H23/'Williamson - Summary'!H17</f>
        <v>5.349626612355737E-3</v>
      </c>
      <c r="I26" s="94">
        <f>I23/'Williamson - Summary'!I17</f>
        <v>4.5993182187111089E-3</v>
      </c>
      <c r="J26" s="94">
        <f>J23/'Williamson - Summary'!J17</f>
        <v>4.479948183731851E-3</v>
      </c>
      <c r="K26" s="94" t="e">
        <f>K23/'Williamson - Summary'!K17</f>
        <v>#DIV/0!</v>
      </c>
      <c r="L26" s="94" t="e">
        <f>L23/'Williamson - Summary'!L17</f>
        <v>#DIV/0!</v>
      </c>
      <c r="M26" s="106" t="e">
        <f>M23/'Williamson - Summary'!M17</f>
        <v>#DIV/0!</v>
      </c>
    </row>
    <row r="27" spans="1:13" ht="16.5" customHeight="1" thickBot="1" x14ac:dyDescent="0.4">
      <c r="A27" s="59" t="s">
        <v>132</v>
      </c>
      <c r="B27" s="60">
        <f>B24/'Williamson - Summary'!B22</f>
        <v>6.4240299557700043E-3</v>
      </c>
      <c r="C27" s="60">
        <f>C24/'Williamson - Summary'!C22</f>
        <v>7.7417255223474262E-3</v>
      </c>
      <c r="D27" s="60">
        <f>D24/'Williamson - Summary'!D22</f>
        <v>6.1705153298254019E-3</v>
      </c>
      <c r="E27" s="60">
        <f>E24/'Williamson - Summary'!E22</f>
        <v>5.7601654074365249E-3</v>
      </c>
      <c r="F27" s="60">
        <f>F24/'Williamson - Summary'!F22</f>
        <v>6.013535051369443E-3</v>
      </c>
      <c r="G27" s="60">
        <f>G24/'Williamson - Summary'!G22</f>
        <v>5.9706496395970799E-3</v>
      </c>
      <c r="H27" s="60">
        <f>H24/'Williamson - Summary'!H22</f>
        <v>4.9702752115847971E-3</v>
      </c>
      <c r="I27" s="60">
        <f>I24/'Williamson - Summary'!I22</f>
        <v>5.4186509967307471E-3</v>
      </c>
      <c r="J27" s="60">
        <f>J24/'Williamson - Summary'!J22</f>
        <v>4.6412059939916171E-3</v>
      </c>
      <c r="K27" s="60" t="e">
        <f>K24/'Williamson - Summary'!K22</f>
        <v>#DIV/0!</v>
      </c>
      <c r="L27" s="60" t="e">
        <f>L24/'Williamson - Summary'!L22</f>
        <v>#DIV/0!</v>
      </c>
      <c r="M27" s="61" t="e">
        <f>M24/'Williamson - Summary'!M22</f>
        <v>#DIV/0!</v>
      </c>
    </row>
    <row r="28" spans="1:13" s="55" customFormat="1" x14ac:dyDescent="0.35">
      <c r="A28" s="35"/>
      <c r="B28" s="27"/>
      <c r="C28" s="27"/>
      <c r="D28" s="27"/>
      <c r="E28" s="27"/>
      <c r="F28" s="27"/>
      <c r="G28" s="27"/>
      <c r="H28" s="27"/>
      <c r="I28" s="36"/>
      <c r="J28" s="27"/>
      <c r="K28" s="36"/>
      <c r="L28" s="27"/>
      <c r="M28" s="36"/>
    </row>
    <row r="29" spans="1:13" s="55" customFormat="1" x14ac:dyDescent="0.35"/>
    <row r="30" spans="1:13" ht="15.75" customHeight="1" thickBot="1" x14ac:dyDescent="0.4"/>
    <row r="31" spans="1:13" ht="20.25" customHeight="1" x14ac:dyDescent="0.45">
      <c r="A31" s="80" t="s">
        <v>133</v>
      </c>
      <c r="B31" s="76"/>
      <c r="C31" s="76"/>
      <c r="D31" s="76"/>
      <c r="E31" s="76"/>
      <c r="F31" s="76"/>
      <c r="G31" s="76"/>
      <c r="H31" s="76"/>
      <c r="I31" s="76"/>
      <c r="J31" s="76"/>
      <c r="K31" s="76"/>
      <c r="L31" s="76"/>
      <c r="M31" s="77"/>
    </row>
    <row r="32" spans="1:13" ht="15.75" customHeight="1" x14ac:dyDescent="0.35">
      <c r="A32" s="56" t="s">
        <v>113</v>
      </c>
      <c r="B32" s="37" t="s">
        <v>2</v>
      </c>
      <c r="C32" s="38" t="s">
        <v>3</v>
      </c>
      <c r="D32" s="38" t="s">
        <v>4</v>
      </c>
      <c r="E32" s="38" t="s">
        <v>5</v>
      </c>
      <c r="F32" s="38" t="s">
        <v>6</v>
      </c>
      <c r="G32" s="38" t="s">
        <v>7</v>
      </c>
      <c r="H32" s="38" t="s">
        <v>8</v>
      </c>
      <c r="I32" s="38" t="s">
        <v>9</v>
      </c>
      <c r="J32" s="38" t="s">
        <v>10</v>
      </c>
      <c r="K32" s="38" t="s">
        <v>11</v>
      </c>
      <c r="L32" s="38" t="s">
        <v>12</v>
      </c>
      <c r="M32" s="116" t="s">
        <v>13</v>
      </c>
    </row>
    <row r="33" spans="1:13" ht="15.75" customHeight="1" x14ac:dyDescent="0.35">
      <c r="A33" s="28" t="s">
        <v>28</v>
      </c>
      <c r="B33" s="105">
        <v>1981</v>
      </c>
      <c r="C33" s="105">
        <v>2401</v>
      </c>
      <c r="D33" s="105">
        <v>1916</v>
      </c>
      <c r="E33" s="105">
        <v>1748</v>
      </c>
      <c r="F33" s="105">
        <v>1849</v>
      </c>
      <c r="G33" s="105">
        <v>1847</v>
      </c>
      <c r="H33" s="105">
        <v>1528</v>
      </c>
      <c r="I33" s="105">
        <v>1705</v>
      </c>
      <c r="J33" s="105">
        <v>1439</v>
      </c>
      <c r="K33" s="105"/>
      <c r="L33" s="105"/>
      <c r="M33" s="66"/>
    </row>
    <row r="34" spans="1:13" ht="15.75" customHeight="1" x14ac:dyDescent="0.35">
      <c r="A34" s="28" t="s">
        <v>29</v>
      </c>
      <c r="B34" s="105">
        <v>282</v>
      </c>
      <c r="C34" s="105">
        <v>282</v>
      </c>
      <c r="D34" s="105">
        <v>258</v>
      </c>
      <c r="E34" s="105">
        <v>247</v>
      </c>
      <c r="F34" s="105">
        <v>279</v>
      </c>
      <c r="G34" s="105">
        <v>286</v>
      </c>
      <c r="H34" s="105">
        <v>277</v>
      </c>
      <c r="I34" s="105">
        <v>222</v>
      </c>
      <c r="J34" s="105">
        <v>201</v>
      </c>
      <c r="K34" s="105"/>
      <c r="L34" s="105"/>
      <c r="M34" s="66"/>
    </row>
    <row r="35" spans="1:13" ht="15.75" customHeight="1" x14ac:dyDescent="0.35">
      <c r="A35" s="28" t="s">
        <v>30</v>
      </c>
      <c r="B35" s="105">
        <v>0</v>
      </c>
      <c r="C35" s="105">
        <v>0</v>
      </c>
      <c r="D35" s="105">
        <v>0</v>
      </c>
      <c r="E35" s="105">
        <v>0</v>
      </c>
      <c r="F35" s="105">
        <v>0</v>
      </c>
      <c r="G35" s="105">
        <v>0</v>
      </c>
      <c r="H35" s="105">
        <v>0</v>
      </c>
      <c r="I35" s="105">
        <v>0</v>
      </c>
      <c r="J35" s="105">
        <v>0</v>
      </c>
      <c r="K35" s="105"/>
      <c r="L35" s="105"/>
      <c r="M35" s="66"/>
    </row>
    <row r="36" spans="1:13" ht="15.75" customHeight="1" x14ac:dyDescent="0.35">
      <c r="A36" s="28" t="s">
        <v>31</v>
      </c>
      <c r="B36" s="105">
        <v>0</v>
      </c>
      <c r="C36" s="105">
        <v>0</v>
      </c>
      <c r="D36" s="105">
        <v>0</v>
      </c>
      <c r="E36" s="105">
        <v>0</v>
      </c>
      <c r="F36" s="105">
        <v>0</v>
      </c>
      <c r="G36" s="105">
        <v>0</v>
      </c>
      <c r="H36" s="105">
        <v>0</v>
      </c>
      <c r="I36" s="105">
        <v>0</v>
      </c>
      <c r="J36" s="105">
        <v>0</v>
      </c>
      <c r="K36" s="105"/>
      <c r="L36" s="105"/>
      <c r="M36" s="66"/>
    </row>
    <row r="37" spans="1:13" ht="15.75" customHeight="1" x14ac:dyDescent="0.35">
      <c r="A37" s="28" t="s">
        <v>32</v>
      </c>
      <c r="B37" s="105">
        <v>1</v>
      </c>
      <c r="C37" s="105">
        <v>0</v>
      </c>
      <c r="D37" s="105">
        <v>1</v>
      </c>
      <c r="E37" s="105">
        <v>1</v>
      </c>
      <c r="F37" s="105">
        <v>1</v>
      </c>
      <c r="G37" s="105">
        <v>1</v>
      </c>
      <c r="H37" s="105">
        <v>1</v>
      </c>
      <c r="I37" s="105">
        <v>1</v>
      </c>
      <c r="J37" s="105">
        <v>1</v>
      </c>
      <c r="K37" s="105"/>
      <c r="L37" s="105"/>
      <c r="M37" s="66"/>
    </row>
    <row r="38" spans="1:13" ht="15.75" customHeight="1" x14ac:dyDescent="0.35">
      <c r="A38" s="28" t="s">
        <v>33</v>
      </c>
      <c r="B38" s="105">
        <v>3</v>
      </c>
      <c r="C38" s="105">
        <v>4</v>
      </c>
      <c r="D38" s="105">
        <v>4</v>
      </c>
      <c r="E38" s="105">
        <v>4</v>
      </c>
      <c r="F38" s="105">
        <v>4</v>
      </c>
      <c r="G38" s="105">
        <v>3</v>
      </c>
      <c r="H38" s="105">
        <v>3</v>
      </c>
      <c r="I38" s="105">
        <v>2</v>
      </c>
      <c r="J38" s="105">
        <v>3</v>
      </c>
      <c r="K38" s="105"/>
      <c r="L38" s="105"/>
      <c r="M38" s="66"/>
    </row>
    <row r="39" spans="1:13" ht="15.75" customHeight="1" x14ac:dyDescent="0.35">
      <c r="A39" s="42" t="s">
        <v>134</v>
      </c>
      <c r="B39" s="47">
        <f t="shared" ref="B39:M39" si="2">SUM(B33:B38)</f>
        <v>2267</v>
      </c>
      <c r="C39" s="47">
        <f t="shared" si="2"/>
        <v>2687</v>
      </c>
      <c r="D39" s="47">
        <f t="shared" si="2"/>
        <v>2179</v>
      </c>
      <c r="E39" s="47">
        <f t="shared" si="2"/>
        <v>2000</v>
      </c>
      <c r="F39" s="47">
        <f t="shared" si="2"/>
        <v>2133</v>
      </c>
      <c r="G39" s="47">
        <f t="shared" si="2"/>
        <v>2137</v>
      </c>
      <c r="H39" s="47">
        <f t="shared" si="2"/>
        <v>1809</v>
      </c>
      <c r="I39" s="47">
        <f t="shared" si="2"/>
        <v>1930</v>
      </c>
      <c r="J39" s="47">
        <f t="shared" si="2"/>
        <v>1644</v>
      </c>
      <c r="K39" s="47">
        <f t="shared" si="2"/>
        <v>0</v>
      </c>
      <c r="L39" s="47">
        <f t="shared" si="2"/>
        <v>0</v>
      </c>
      <c r="M39" s="58">
        <f t="shared" si="2"/>
        <v>0</v>
      </c>
    </row>
    <row r="40" spans="1:13" ht="15.75" customHeight="1" x14ac:dyDescent="0.35">
      <c r="A40" s="93" t="s">
        <v>135</v>
      </c>
      <c r="B40" s="94">
        <f>B33/'Williamson - Summary'!B16</f>
        <v>7.0185259324081588E-3</v>
      </c>
      <c r="C40" s="94">
        <f>C33/'Williamson - Summary'!C16</f>
        <v>8.471436686507447E-3</v>
      </c>
      <c r="D40" s="94">
        <f>D33/'Williamson - Summary'!D16</f>
        <v>6.7208497174507074E-3</v>
      </c>
      <c r="E40" s="94">
        <f>E33/'Williamson - Summary'!E16</f>
        <v>6.0978375003052409E-3</v>
      </c>
      <c r="F40" s="94">
        <f>F33/'Williamson - Summary'!F16</f>
        <v>6.3842496521291769E-3</v>
      </c>
      <c r="G40" s="94">
        <f>G33/'Williamson - Summary'!G16</f>
        <v>6.3394542646301698E-3</v>
      </c>
      <c r="H40" s="94">
        <f>H33/'Williamson - Summary'!H16</f>
        <v>5.207286111063779E-3</v>
      </c>
      <c r="I40" s="94">
        <f>I33/'Williamson - Summary'!I16</f>
        <v>5.7773109243697482E-3</v>
      </c>
      <c r="J40" s="94">
        <f>J33/'Williamson - Summary'!J16</f>
        <v>4.8553189192107327E-3</v>
      </c>
      <c r="K40" s="94" t="e">
        <f>K33/'Williamson - Summary'!K16</f>
        <v>#DIV/0!</v>
      </c>
      <c r="L40" s="94" t="e">
        <f>L33/'Williamson - Summary'!L16</f>
        <v>#DIV/0!</v>
      </c>
      <c r="M40" s="106" t="e">
        <f>M33/'Williamson - Summary'!M16</f>
        <v>#DIV/0!</v>
      </c>
    </row>
    <row r="41" spans="1:13" ht="15.75" customHeight="1" x14ac:dyDescent="0.35">
      <c r="A41" s="92" t="s">
        <v>136</v>
      </c>
      <c r="B41" s="94">
        <f>B34/'Williamson - Summary'!B17</f>
        <v>7.8379054448428249E-3</v>
      </c>
      <c r="C41" s="94">
        <f>C34/'Williamson - Summary'!C17</f>
        <v>7.8246392896781352E-3</v>
      </c>
      <c r="D41" s="94">
        <f>D34/'Williamson - Summary'!D17</f>
        <v>7.1310116086235487E-3</v>
      </c>
      <c r="E41" s="94">
        <f>E34/'Williamson - Summary'!E17</f>
        <v>6.801035299300622E-3</v>
      </c>
      <c r="F41" s="94">
        <f>F34/'Williamson - Summary'!F17</f>
        <v>7.6352590241099043E-3</v>
      </c>
      <c r="G41" s="94">
        <f>G34/'Williamson - Summary'!G17</f>
        <v>7.8033341518648873E-3</v>
      </c>
      <c r="H41" s="94">
        <f>H34/'Williamson - Summary'!H17</f>
        <v>7.5220638153428374E-3</v>
      </c>
      <c r="I41" s="94">
        <f>I34/'Williamson - Summary'!I17</f>
        <v>6.0061684973756833E-3</v>
      </c>
      <c r="J41" s="94">
        <f>J34/'Williamson - Summary'!J17</f>
        <v>5.4245155718680845E-3</v>
      </c>
      <c r="K41" s="94" t="e">
        <f>K34/'Williamson - Summary'!K17</f>
        <v>#DIV/0!</v>
      </c>
      <c r="L41" s="94" t="e">
        <f>L34/'Williamson - Summary'!L17</f>
        <v>#DIV/0!</v>
      </c>
      <c r="M41" s="106" t="e">
        <f>M34/'Williamson - Summary'!M17</f>
        <v>#DIV/0!</v>
      </c>
    </row>
    <row r="42" spans="1:13" ht="15.75" customHeight="1" x14ac:dyDescent="0.35">
      <c r="A42" s="92" t="s">
        <v>137</v>
      </c>
      <c r="B42" s="94">
        <f>B35/'Williamson - Summary'!B18</f>
        <v>0</v>
      </c>
      <c r="C42" s="94">
        <f>C35/'Williamson - Summary'!C18</f>
        <v>0</v>
      </c>
      <c r="D42" s="94">
        <f>D35/'Williamson - Summary'!D18</f>
        <v>0</v>
      </c>
      <c r="E42" s="94">
        <f>E35/'Williamson - Summary'!E18</f>
        <v>0</v>
      </c>
      <c r="F42" s="94">
        <f>F35/'Williamson - Summary'!F18</f>
        <v>0</v>
      </c>
      <c r="G42" s="94">
        <f>G35/'Williamson - Summary'!G18</f>
        <v>0</v>
      </c>
      <c r="H42" s="94">
        <f>H35/'Williamson - Summary'!H18</f>
        <v>0</v>
      </c>
      <c r="I42" s="94">
        <f>I35/'Williamson - Summary'!I18</f>
        <v>0</v>
      </c>
      <c r="J42" s="94">
        <f>J35/'Williamson - Summary'!J18</f>
        <v>0</v>
      </c>
      <c r="K42" s="94" t="e">
        <f>K35/'Williamson - Summary'!K18</f>
        <v>#DIV/0!</v>
      </c>
      <c r="L42" s="94" t="e">
        <f>L35/'Williamson - Summary'!L18</f>
        <v>#DIV/0!</v>
      </c>
      <c r="M42" s="106" t="e">
        <f>M35/'Williamson - Summary'!M18</f>
        <v>#DIV/0!</v>
      </c>
    </row>
    <row r="43" spans="1:13" ht="15.75" customHeight="1" x14ac:dyDescent="0.35">
      <c r="A43" s="92" t="s">
        <v>138</v>
      </c>
      <c r="B43" s="94">
        <f>B36/'Williamson - Summary'!B19</f>
        <v>0</v>
      </c>
      <c r="C43" s="94">
        <f>C36/'Williamson - Summary'!C19</f>
        <v>0</v>
      </c>
      <c r="D43" s="94">
        <f>D36/'Williamson - Summary'!D19</f>
        <v>0</v>
      </c>
      <c r="E43" s="94">
        <f>E36/'Williamson - Summary'!E19</f>
        <v>0</v>
      </c>
      <c r="F43" s="94">
        <f>F36/'Williamson - Summary'!F19</f>
        <v>0</v>
      </c>
      <c r="G43" s="94">
        <f>G36/'Williamson - Summary'!G19</f>
        <v>0</v>
      </c>
      <c r="H43" s="94">
        <f>H36/'Williamson - Summary'!H19</f>
        <v>0</v>
      </c>
      <c r="I43" s="94">
        <f>I36/'Williamson - Summary'!I19</f>
        <v>0</v>
      </c>
      <c r="J43" s="94">
        <f>J36/'Williamson - Summary'!J19</f>
        <v>0</v>
      </c>
      <c r="K43" s="94" t="e">
        <f>K36/'Williamson - Summary'!K19</f>
        <v>#DIV/0!</v>
      </c>
      <c r="L43" s="94" t="e">
        <f>L36/'Williamson - Summary'!L19</f>
        <v>#DIV/0!</v>
      </c>
      <c r="M43" s="106" t="e">
        <f>M36/'Williamson - Summary'!M19</f>
        <v>#DIV/0!</v>
      </c>
    </row>
    <row r="44" spans="1:13" ht="15.75" customHeight="1" x14ac:dyDescent="0.35">
      <c r="A44" s="92" t="s">
        <v>139</v>
      </c>
      <c r="B44" s="94">
        <f>B37/'Williamson - Summary'!B20</f>
        <v>0.16666666666666666</v>
      </c>
      <c r="C44" s="94">
        <f>C37/'Williamson - Summary'!C20</f>
        <v>0</v>
      </c>
      <c r="D44" s="94">
        <f>D37/'Williamson - Summary'!D20</f>
        <v>0.16666666666666666</v>
      </c>
      <c r="E44" s="94">
        <f>E37/'Williamson - Summary'!E20</f>
        <v>0.16666666666666666</v>
      </c>
      <c r="F44" s="94">
        <f>F37/'Williamson - Summary'!F20</f>
        <v>0.16666666666666666</v>
      </c>
      <c r="G44" s="94">
        <f>G37/'Williamson - Summary'!G20</f>
        <v>0.16666666666666666</v>
      </c>
      <c r="H44" s="94">
        <f>H37/'Williamson - Summary'!H20</f>
        <v>0.16666666666666666</v>
      </c>
      <c r="I44" s="94">
        <f>I37/'Williamson - Summary'!I20</f>
        <v>0.16666666666666666</v>
      </c>
      <c r="J44" s="94">
        <f>J37/'Williamson - Summary'!J20</f>
        <v>0.16666666666666666</v>
      </c>
      <c r="K44" s="94" t="e">
        <f>K37/'Williamson - Summary'!K20</f>
        <v>#DIV/0!</v>
      </c>
      <c r="L44" s="94" t="e">
        <f>L37/'Williamson - Summary'!L20</f>
        <v>#DIV/0!</v>
      </c>
      <c r="M44" s="106" t="e">
        <f>M37/'Williamson - Summary'!M20</f>
        <v>#DIV/0!</v>
      </c>
    </row>
    <row r="45" spans="1:13" ht="15.75" customHeight="1" x14ac:dyDescent="0.35">
      <c r="A45" s="92" t="s">
        <v>140</v>
      </c>
      <c r="B45" s="94">
        <f>B38/'Williamson - Summary'!B21</f>
        <v>0.15789473684210525</v>
      </c>
      <c r="C45" s="94">
        <f>C38/'Williamson - Summary'!C21</f>
        <v>0.21052631578947367</v>
      </c>
      <c r="D45" s="94">
        <f>D38/'Williamson - Summary'!D21</f>
        <v>0.21052631578947367</v>
      </c>
      <c r="E45" s="94">
        <f>E38/'Williamson - Summary'!E21</f>
        <v>0.21052631578947367</v>
      </c>
      <c r="F45" s="94">
        <f>F38/'Williamson - Summary'!F21</f>
        <v>0.21052631578947367</v>
      </c>
      <c r="G45" s="94">
        <f>G38/'Williamson - Summary'!G21</f>
        <v>0.15789473684210525</v>
      </c>
      <c r="H45" s="94">
        <f>H38/'Williamson - Summary'!H21</f>
        <v>0.15789473684210525</v>
      </c>
      <c r="I45" s="94">
        <f>I38/'Williamson - Summary'!I21</f>
        <v>0.10526315789473684</v>
      </c>
      <c r="J45" s="94">
        <f>J38/'Williamson - Summary'!J21</f>
        <v>0.15789473684210525</v>
      </c>
      <c r="K45" s="94" t="e">
        <f>K38/'Williamson - Summary'!K21</f>
        <v>#DIV/0!</v>
      </c>
      <c r="L45" s="94" t="e">
        <f>L38/'Williamson - Summary'!L21</f>
        <v>#DIV/0!</v>
      </c>
      <c r="M45" s="106" t="e">
        <f>M38/'Williamson - Summary'!M21</f>
        <v>#DIV/0!</v>
      </c>
    </row>
    <row r="46" spans="1:13" ht="16.5" customHeight="1" thickBot="1" x14ac:dyDescent="0.4">
      <c r="A46" s="59" t="s">
        <v>141</v>
      </c>
      <c r="B46" s="60">
        <f>B39/'Williamson - Summary'!B22</f>
        <v>7.1214063128266988E-3</v>
      </c>
      <c r="C46" s="60">
        <f>C39/'Williamson - Summary'!C22</f>
        <v>8.4082524165511457E-3</v>
      </c>
      <c r="D46" s="60">
        <f>D39/'Williamson - Summary'!D22</f>
        <v>6.7804099363033537E-3</v>
      </c>
      <c r="E46" s="60">
        <f>E39/'Williamson - Summary'!E22</f>
        <v>6.1903980735481196E-3</v>
      </c>
      <c r="F46" s="60">
        <f>F39/'Williamson - Summary'!F22</f>
        <v>6.5376504916264131E-3</v>
      </c>
      <c r="G46" s="60">
        <f>G39/'Williamson - Summary'!G22</f>
        <v>6.5131588973042168E-3</v>
      </c>
      <c r="H46" s="60">
        <f>H39/'Williamson - Summary'!H22</f>
        <v>5.4757782324950663E-3</v>
      </c>
      <c r="I46" s="60">
        <f>I39/'Williamson - Summary'!I22</f>
        <v>5.8099980131613013E-3</v>
      </c>
      <c r="J46" s="60">
        <f>J39/'Williamson - Summary'!J22</f>
        <v>4.9290327223011745E-3</v>
      </c>
      <c r="K46" s="60" t="e">
        <f>K39/'Williamson - Summary'!K22</f>
        <v>#DIV/0!</v>
      </c>
      <c r="L46" s="60" t="e">
        <f>L39/'Williamson - Summary'!L22</f>
        <v>#DIV/0!</v>
      </c>
      <c r="M46" s="61" t="e">
        <f>M39/'Williamson - Summary'!M22</f>
        <v>#DIV/0!</v>
      </c>
    </row>
    <row r="47" spans="1:13" ht="15.75" customHeight="1" thickBot="1" x14ac:dyDescent="0.4">
      <c r="A47" s="35"/>
      <c r="B47" s="27"/>
      <c r="C47" s="27"/>
      <c r="D47" s="27"/>
      <c r="E47" s="27"/>
      <c r="F47" s="27"/>
      <c r="G47" s="27"/>
      <c r="H47" s="27"/>
      <c r="I47" s="36"/>
      <c r="J47" s="27"/>
      <c r="K47" s="36"/>
      <c r="L47" s="27"/>
      <c r="M47" s="36"/>
    </row>
    <row r="48" spans="1:13" x14ac:dyDescent="0.35">
      <c r="A48" s="134" t="s">
        <v>142</v>
      </c>
    </row>
    <row r="49" spans="1:1" x14ac:dyDescent="0.35">
      <c r="A49" s="135"/>
    </row>
    <row r="50" spans="1:1" ht="15.75" customHeight="1" thickBot="1" x14ac:dyDescent="0.4">
      <c r="A50" s="136"/>
    </row>
  </sheetData>
  <mergeCells count="1">
    <mergeCell ref="A48:A50"/>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8"/>
  <sheetViews>
    <sheetView zoomScale="90" zoomScaleNormal="90" workbookViewId="0">
      <selection activeCell="J37" sqref="J37"/>
    </sheetView>
  </sheetViews>
  <sheetFormatPr defaultRowHeight="14.5" x14ac:dyDescent="0.35"/>
  <cols>
    <col min="1" max="1" width="97.7265625" customWidth="1"/>
    <col min="2" max="2" width="8.81640625" bestFit="1" customWidth="1"/>
    <col min="3" max="3" width="8.54296875" bestFit="1" customWidth="1"/>
    <col min="4" max="4" width="9.7265625" bestFit="1" customWidth="1"/>
    <col min="5" max="5" width="9" bestFit="1" customWidth="1"/>
    <col min="6" max="6" width="9.7265625" bestFit="1" customWidth="1"/>
    <col min="7" max="7" width="9" bestFit="1" customWidth="1"/>
    <col min="8" max="8" width="8.453125" bestFit="1" customWidth="1"/>
    <col min="9" max="9" width="9.54296875" bestFit="1" customWidth="1"/>
    <col min="10" max="10" width="8.54296875" bestFit="1" customWidth="1"/>
    <col min="11" max="11" width="9" bestFit="1" customWidth="1"/>
    <col min="12" max="12" width="9.54296875" bestFit="1" customWidth="1"/>
    <col min="13" max="13" width="8.81640625" bestFit="1" customWidth="1"/>
  </cols>
  <sheetData>
    <row r="1" spans="1:13" ht="18.649999999999999" customHeight="1" x14ac:dyDescent="0.45">
      <c r="A1" s="79" t="s">
        <v>143</v>
      </c>
      <c r="B1" s="75"/>
      <c r="C1" s="75"/>
      <c r="D1" s="75"/>
      <c r="E1" s="75"/>
      <c r="F1" s="75"/>
      <c r="G1" s="75"/>
      <c r="H1" s="75"/>
      <c r="I1" s="75"/>
      <c r="J1" s="75"/>
      <c r="K1" s="75"/>
      <c r="L1" s="75"/>
      <c r="M1" s="78"/>
    </row>
    <row r="2" spans="1:13" ht="15.65" customHeight="1" x14ac:dyDescent="0.35">
      <c r="A2" s="56" t="s">
        <v>144</v>
      </c>
      <c r="B2" s="37" t="s">
        <v>2</v>
      </c>
      <c r="C2" s="38" t="s">
        <v>3</v>
      </c>
      <c r="D2" s="38" t="s">
        <v>4</v>
      </c>
      <c r="E2" s="38" t="s">
        <v>5</v>
      </c>
      <c r="F2" s="38" t="s">
        <v>6</v>
      </c>
      <c r="G2" s="38" t="s">
        <v>7</v>
      </c>
      <c r="H2" s="38" t="s">
        <v>8</v>
      </c>
      <c r="I2" s="38" t="s">
        <v>9</v>
      </c>
      <c r="J2" s="38" t="s">
        <v>10</v>
      </c>
      <c r="K2" s="38" t="s">
        <v>11</v>
      </c>
      <c r="L2" s="38" t="s">
        <v>12</v>
      </c>
      <c r="M2" s="116" t="s">
        <v>13</v>
      </c>
    </row>
    <row r="3" spans="1:13" ht="15.65" customHeight="1" x14ac:dyDescent="0.35">
      <c r="A3" s="28" t="s">
        <v>145</v>
      </c>
      <c r="B3" s="105" t="s">
        <v>26</v>
      </c>
      <c r="C3" s="105" t="s">
        <v>26</v>
      </c>
      <c r="D3" s="105" t="s">
        <v>26</v>
      </c>
      <c r="E3" s="105">
        <v>1</v>
      </c>
      <c r="F3" s="105">
        <v>1</v>
      </c>
      <c r="G3" s="105">
        <v>1</v>
      </c>
      <c r="H3" s="105">
        <v>1</v>
      </c>
      <c r="I3" s="105">
        <v>1</v>
      </c>
      <c r="J3" s="105">
        <v>1</v>
      </c>
      <c r="K3" s="105"/>
      <c r="L3" s="105"/>
      <c r="M3" s="66"/>
    </row>
    <row r="4" spans="1:13" ht="15.65" customHeight="1" x14ac:dyDescent="0.35">
      <c r="A4" s="28" t="s">
        <v>146</v>
      </c>
      <c r="B4" s="105" t="s">
        <v>26</v>
      </c>
      <c r="C4" s="105" t="s">
        <v>26</v>
      </c>
      <c r="D4" s="105" t="s">
        <v>26</v>
      </c>
      <c r="E4" s="105">
        <v>104</v>
      </c>
      <c r="F4" s="105">
        <v>108</v>
      </c>
      <c r="G4" s="105">
        <v>120</v>
      </c>
      <c r="H4" s="105">
        <v>107</v>
      </c>
      <c r="I4" s="105">
        <v>98</v>
      </c>
      <c r="J4" s="105">
        <v>74</v>
      </c>
      <c r="K4" s="105"/>
      <c r="L4" s="105"/>
      <c r="M4" s="66"/>
    </row>
    <row r="5" spans="1:13" ht="15.65" customHeight="1" x14ac:dyDescent="0.35">
      <c r="A5" s="28" t="s">
        <v>147</v>
      </c>
      <c r="B5" s="105" t="s">
        <v>26</v>
      </c>
      <c r="C5" s="105" t="s">
        <v>26</v>
      </c>
      <c r="D5" s="105" t="s">
        <v>26</v>
      </c>
      <c r="E5" s="105">
        <v>0</v>
      </c>
      <c r="F5" s="105">
        <v>0</v>
      </c>
      <c r="G5" s="105">
        <v>6</v>
      </c>
      <c r="H5" s="105">
        <v>0</v>
      </c>
      <c r="I5" s="105">
        <v>0</v>
      </c>
      <c r="J5" s="105">
        <v>0</v>
      </c>
      <c r="K5" s="105"/>
      <c r="L5" s="105"/>
      <c r="M5" s="66"/>
    </row>
    <row r="6" spans="1:13" ht="15.65" customHeight="1" x14ac:dyDescent="0.35">
      <c r="A6" s="28" t="s">
        <v>148</v>
      </c>
      <c r="B6" s="105" t="s">
        <v>26</v>
      </c>
      <c r="C6" s="105" t="s">
        <v>26</v>
      </c>
      <c r="D6" s="105" t="s">
        <v>26</v>
      </c>
      <c r="E6" s="105">
        <v>0</v>
      </c>
      <c r="F6" s="105">
        <v>0</v>
      </c>
      <c r="G6" s="105">
        <v>0</v>
      </c>
      <c r="H6" s="105">
        <v>0</v>
      </c>
      <c r="I6" s="105">
        <v>0</v>
      </c>
      <c r="J6" s="105">
        <v>0</v>
      </c>
      <c r="K6" s="105"/>
      <c r="L6" s="105"/>
      <c r="M6" s="66"/>
    </row>
    <row r="7" spans="1:13" ht="15.65" customHeight="1" x14ac:dyDescent="0.35">
      <c r="A7" s="28" t="s">
        <v>149</v>
      </c>
      <c r="B7" s="105" t="s">
        <v>26</v>
      </c>
      <c r="C7" s="105" t="s">
        <v>26</v>
      </c>
      <c r="D7" s="105" t="s">
        <v>26</v>
      </c>
      <c r="E7" s="105">
        <v>64</v>
      </c>
      <c r="F7" s="105">
        <v>2</v>
      </c>
      <c r="G7" s="105">
        <v>2</v>
      </c>
      <c r="H7" s="105">
        <v>1</v>
      </c>
      <c r="I7" s="105">
        <v>1</v>
      </c>
      <c r="J7" s="105">
        <v>1</v>
      </c>
      <c r="K7" s="105"/>
      <c r="L7" s="105"/>
      <c r="M7" s="66"/>
    </row>
    <row r="8" spans="1:13" ht="15.65" customHeight="1" x14ac:dyDescent="0.35">
      <c r="A8" s="28" t="s">
        <v>150</v>
      </c>
      <c r="B8" s="105" t="s">
        <v>26</v>
      </c>
      <c r="C8" s="105" t="s">
        <v>26</v>
      </c>
      <c r="D8" s="105" t="s">
        <v>26</v>
      </c>
      <c r="E8" s="105">
        <v>0</v>
      </c>
      <c r="F8" s="105">
        <v>0</v>
      </c>
      <c r="G8" s="105">
        <v>0</v>
      </c>
      <c r="H8" s="105">
        <v>0</v>
      </c>
      <c r="I8" s="105">
        <v>0</v>
      </c>
      <c r="J8" s="105">
        <v>0</v>
      </c>
      <c r="K8" s="105"/>
      <c r="L8" s="105"/>
      <c r="M8" s="66"/>
    </row>
    <row r="9" spans="1:13" ht="15.65" customHeight="1" x14ac:dyDescent="0.35">
      <c r="A9" s="28" t="s">
        <v>151</v>
      </c>
      <c r="B9" s="105" t="s">
        <v>26</v>
      </c>
      <c r="C9" s="105" t="s">
        <v>26</v>
      </c>
      <c r="D9" s="105" t="s">
        <v>26</v>
      </c>
      <c r="E9" s="105">
        <v>0</v>
      </c>
      <c r="F9" s="105">
        <v>0</v>
      </c>
      <c r="G9" s="105">
        <v>0</v>
      </c>
      <c r="H9" s="105">
        <v>0</v>
      </c>
      <c r="I9" s="105">
        <v>0</v>
      </c>
      <c r="J9" s="105">
        <v>0</v>
      </c>
      <c r="K9" s="105"/>
      <c r="L9" s="105"/>
      <c r="M9" s="66"/>
    </row>
    <row r="10" spans="1:13" ht="15.65" customHeight="1" x14ac:dyDescent="0.35">
      <c r="A10" s="92" t="s">
        <v>61</v>
      </c>
      <c r="B10" s="125" t="s">
        <v>26</v>
      </c>
      <c r="C10" s="125" t="s">
        <v>26</v>
      </c>
      <c r="D10" s="125" t="s">
        <v>26</v>
      </c>
      <c r="E10" s="125">
        <f t="shared" ref="E10:M10" si="0">SUM(E3:E9)</f>
        <v>169</v>
      </c>
      <c r="F10" s="125">
        <f t="shared" si="0"/>
        <v>111</v>
      </c>
      <c r="G10" s="125">
        <f t="shared" si="0"/>
        <v>129</v>
      </c>
      <c r="H10" s="125">
        <f t="shared" si="0"/>
        <v>109</v>
      </c>
      <c r="I10" s="125">
        <f t="shared" si="0"/>
        <v>100</v>
      </c>
      <c r="J10" s="125">
        <f t="shared" si="0"/>
        <v>76</v>
      </c>
      <c r="K10" s="125">
        <f t="shared" si="0"/>
        <v>0</v>
      </c>
      <c r="L10" s="125">
        <f t="shared" si="0"/>
        <v>0</v>
      </c>
      <c r="M10" s="71">
        <f t="shared" si="0"/>
        <v>0</v>
      </c>
    </row>
    <row r="11" spans="1:13" ht="15.65" customHeight="1" x14ac:dyDescent="0.35">
      <c r="A11" s="92" t="s">
        <v>152</v>
      </c>
      <c r="B11" s="125" t="s">
        <v>26</v>
      </c>
      <c r="C11" s="125" t="s">
        <v>26</v>
      </c>
      <c r="D11" s="125" t="s">
        <v>26</v>
      </c>
      <c r="E11" s="127">
        <f>'Williamson - Summary'!E16</f>
        <v>286659</v>
      </c>
      <c r="F11" s="127">
        <f>'Williamson - Summary'!F16</f>
        <v>289619</v>
      </c>
      <c r="G11" s="127">
        <f>'Williamson - Summary'!G16</f>
        <v>291350</v>
      </c>
      <c r="H11" s="127">
        <v>293435</v>
      </c>
      <c r="I11" s="127">
        <v>295120</v>
      </c>
      <c r="J11" s="127"/>
      <c r="K11" s="127"/>
      <c r="L11" s="127"/>
      <c r="M11" s="111"/>
    </row>
    <row r="12" spans="1:13" ht="15.65" customHeight="1" x14ac:dyDescent="0.35">
      <c r="A12" s="42" t="s">
        <v>153</v>
      </c>
      <c r="B12" s="47" t="s">
        <v>26</v>
      </c>
      <c r="C12" s="47" t="s">
        <v>26</v>
      </c>
      <c r="D12" s="47" t="s">
        <v>26</v>
      </c>
      <c r="E12" s="128">
        <f t="shared" ref="E12:M12" si="1">(E10/E11)</f>
        <v>5.895506507732184E-4</v>
      </c>
      <c r="F12" s="128">
        <f t="shared" si="1"/>
        <v>3.8326214785632158E-4</v>
      </c>
      <c r="G12" s="128">
        <f t="shared" si="1"/>
        <v>4.4276643212630857E-4</v>
      </c>
      <c r="H12" s="128">
        <f t="shared" si="1"/>
        <v>3.7146216368190568E-4</v>
      </c>
      <c r="I12" s="128">
        <f t="shared" si="1"/>
        <v>3.3884521550555708E-4</v>
      </c>
      <c r="J12" s="128" t="e">
        <f t="shared" si="1"/>
        <v>#DIV/0!</v>
      </c>
      <c r="K12" s="128" t="e">
        <f t="shared" si="1"/>
        <v>#DIV/0!</v>
      </c>
      <c r="L12" s="128" t="e">
        <f t="shared" si="1"/>
        <v>#DIV/0!</v>
      </c>
      <c r="M12" s="129" t="e">
        <f t="shared" si="1"/>
        <v>#DIV/0!</v>
      </c>
    </row>
    <row r="13" spans="1:13" x14ac:dyDescent="0.35">
      <c r="A13" s="35"/>
      <c r="B13" s="27"/>
      <c r="C13" s="27"/>
      <c r="D13" s="27"/>
      <c r="E13" s="27"/>
      <c r="F13" s="27"/>
      <c r="G13" s="27"/>
      <c r="H13" s="27"/>
      <c r="I13" s="36"/>
      <c r="J13" s="27"/>
      <c r="K13" s="36"/>
      <c r="L13" s="27"/>
      <c r="M13" s="36"/>
    </row>
    <row r="14" spans="1:13" ht="15" customHeight="1" thickBot="1" x14ac:dyDescent="0.4"/>
    <row r="15" spans="1:13" ht="18.649999999999999" customHeight="1" x14ac:dyDescent="0.45">
      <c r="A15" s="80" t="s">
        <v>154</v>
      </c>
      <c r="B15" s="126"/>
      <c r="C15" s="76"/>
      <c r="D15" s="76"/>
      <c r="E15" s="76"/>
      <c r="F15" s="76"/>
      <c r="G15" s="76"/>
      <c r="H15" s="76"/>
      <c r="I15" s="76"/>
      <c r="J15" s="76"/>
      <c r="K15" s="76"/>
      <c r="L15" s="76"/>
      <c r="M15" s="77"/>
    </row>
    <row r="16" spans="1:13" ht="15.65" customHeight="1" x14ac:dyDescent="0.35">
      <c r="A16" s="56" t="s">
        <v>144</v>
      </c>
      <c r="B16" s="37" t="s">
        <v>2</v>
      </c>
      <c r="C16" s="38" t="s">
        <v>3</v>
      </c>
      <c r="D16" s="38" t="s">
        <v>4</v>
      </c>
      <c r="E16" s="38" t="s">
        <v>5</v>
      </c>
      <c r="F16" s="38" t="s">
        <v>6</v>
      </c>
      <c r="G16" s="38" t="s">
        <v>7</v>
      </c>
      <c r="H16" s="38" t="s">
        <v>8</v>
      </c>
      <c r="I16" s="38" t="s">
        <v>9</v>
      </c>
      <c r="J16" s="38" t="s">
        <v>10</v>
      </c>
      <c r="K16" s="38" t="s">
        <v>11</v>
      </c>
      <c r="L16" s="38" t="s">
        <v>12</v>
      </c>
      <c r="M16" s="116" t="s">
        <v>13</v>
      </c>
    </row>
    <row r="17" spans="1:13" ht="15.65" customHeight="1" x14ac:dyDescent="0.35">
      <c r="A17" s="28" t="s">
        <v>145</v>
      </c>
      <c r="B17" s="105" t="s">
        <v>26</v>
      </c>
      <c r="C17" s="105" t="s">
        <v>26</v>
      </c>
      <c r="D17" s="105" t="s">
        <v>26</v>
      </c>
      <c r="E17" s="105">
        <v>17</v>
      </c>
      <c r="F17" s="105">
        <v>17</v>
      </c>
      <c r="G17" s="105">
        <v>17</v>
      </c>
      <c r="H17" s="105">
        <v>17</v>
      </c>
      <c r="I17" s="105">
        <v>16</v>
      </c>
      <c r="J17" s="105">
        <v>16</v>
      </c>
      <c r="K17" s="105"/>
      <c r="L17" s="105"/>
      <c r="M17" s="66"/>
    </row>
    <row r="18" spans="1:13" ht="15.65" customHeight="1" x14ac:dyDescent="0.35">
      <c r="A18" s="28" t="s">
        <v>146</v>
      </c>
      <c r="B18" s="105" t="s">
        <v>26</v>
      </c>
      <c r="C18" s="105" t="s">
        <v>26</v>
      </c>
      <c r="D18" s="105" t="s">
        <v>26</v>
      </c>
      <c r="E18" s="105">
        <v>68</v>
      </c>
      <c r="F18" s="105">
        <v>64</v>
      </c>
      <c r="G18" s="105">
        <v>68</v>
      </c>
      <c r="H18" s="105">
        <v>62</v>
      </c>
      <c r="I18" s="105">
        <v>59</v>
      </c>
      <c r="J18" s="105">
        <v>57</v>
      </c>
      <c r="K18" s="105"/>
      <c r="L18" s="105"/>
      <c r="M18" s="66"/>
    </row>
    <row r="19" spans="1:13" ht="15.65" customHeight="1" x14ac:dyDescent="0.35">
      <c r="A19" s="28" t="s">
        <v>147</v>
      </c>
      <c r="B19" s="105" t="s">
        <v>26</v>
      </c>
      <c r="C19" s="105" t="s">
        <v>26</v>
      </c>
      <c r="D19" s="105" t="s">
        <v>26</v>
      </c>
      <c r="E19" s="105">
        <v>0</v>
      </c>
      <c r="F19" s="105">
        <v>0</v>
      </c>
      <c r="G19" s="105">
        <v>0</v>
      </c>
      <c r="H19" s="105">
        <v>0</v>
      </c>
      <c r="I19" s="105">
        <v>0</v>
      </c>
      <c r="J19" s="105">
        <v>0</v>
      </c>
      <c r="K19" s="105"/>
      <c r="L19" s="105"/>
      <c r="M19" s="66"/>
    </row>
    <row r="20" spans="1:13" ht="15.65" customHeight="1" x14ac:dyDescent="0.35">
      <c r="A20" s="28" t="s">
        <v>148</v>
      </c>
      <c r="B20" s="105" t="s">
        <v>26</v>
      </c>
      <c r="C20" s="105" t="s">
        <v>26</v>
      </c>
      <c r="D20" s="105" t="s">
        <v>26</v>
      </c>
      <c r="E20" s="105">
        <v>2</v>
      </c>
      <c r="F20" s="105">
        <v>0</v>
      </c>
      <c r="G20" s="105">
        <v>0</v>
      </c>
      <c r="H20" s="105">
        <v>6</v>
      </c>
      <c r="I20" s="105">
        <v>0</v>
      </c>
      <c r="J20" s="105">
        <v>0</v>
      </c>
      <c r="K20" s="105"/>
      <c r="L20" s="105"/>
      <c r="M20" s="66"/>
    </row>
    <row r="21" spans="1:13" ht="15.65" customHeight="1" x14ac:dyDescent="0.35">
      <c r="A21" s="28" t="s">
        <v>149</v>
      </c>
      <c r="B21" s="105" t="s">
        <v>26</v>
      </c>
      <c r="C21" s="105" t="s">
        <v>26</v>
      </c>
      <c r="D21" s="105" t="s">
        <v>26</v>
      </c>
      <c r="E21" s="105">
        <v>0</v>
      </c>
      <c r="F21" s="105">
        <v>0</v>
      </c>
      <c r="G21" s="105">
        <v>0</v>
      </c>
      <c r="H21" s="105">
        <v>0</v>
      </c>
      <c r="I21" s="105">
        <v>0</v>
      </c>
      <c r="J21" s="105">
        <v>0</v>
      </c>
      <c r="K21" s="105"/>
      <c r="L21" s="105"/>
      <c r="M21" s="66"/>
    </row>
    <row r="22" spans="1:13" ht="15.65" customHeight="1" x14ac:dyDescent="0.35">
      <c r="A22" s="28" t="s">
        <v>150</v>
      </c>
      <c r="B22" s="105" t="s">
        <v>26</v>
      </c>
      <c r="C22" s="105" t="s">
        <v>26</v>
      </c>
      <c r="D22" s="105" t="s">
        <v>26</v>
      </c>
      <c r="E22" s="105">
        <v>0</v>
      </c>
      <c r="F22" s="105">
        <v>0</v>
      </c>
      <c r="G22" s="105">
        <v>0</v>
      </c>
      <c r="H22" s="105">
        <v>0</v>
      </c>
      <c r="I22" s="105">
        <v>0</v>
      </c>
      <c r="J22" s="105">
        <v>0</v>
      </c>
      <c r="K22" s="105"/>
      <c r="L22" s="105"/>
      <c r="M22" s="66"/>
    </row>
    <row r="23" spans="1:13" ht="15.65" customHeight="1" x14ac:dyDescent="0.35">
      <c r="A23" s="28" t="s">
        <v>151</v>
      </c>
      <c r="B23" s="105" t="s">
        <v>26</v>
      </c>
      <c r="C23" s="105" t="s">
        <v>26</v>
      </c>
      <c r="D23" s="105" t="s">
        <v>26</v>
      </c>
      <c r="E23" s="105">
        <v>26</v>
      </c>
      <c r="F23" s="105">
        <v>7</v>
      </c>
      <c r="G23" s="105">
        <v>29</v>
      </c>
      <c r="H23" s="105">
        <v>29</v>
      </c>
      <c r="I23" s="105">
        <v>36</v>
      </c>
      <c r="J23" s="105">
        <v>36</v>
      </c>
      <c r="K23" s="105"/>
      <c r="L23" s="105"/>
      <c r="M23" s="66"/>
    </row>
    <row r="24" spans="1:13" ht="15.65" customHeight="1" x14ac:dyDescent="0.35">
      <c r="A24" s="28" t="s">
        <v>155</v>
      </c>
      <c r="B24" s="105" t="s">
        <v>26</v>
      </c>
      <c r="C24" s="105" t="s">
        <v>26</v>
      </c>
      <c r="D24" s="105" t="s">
        <v>26</v>
      </c>
      <c r="E24" s="105">
        <v>31</v>
      </c>
      <c r="F24" s="105">
        <v>49</v>
      </c>
      <c r="G24" s="105">
        <v>57</v>
      </c>
      <c r="H24" s="105">
        <v>50</v>
      </c>
      <c r="I24" s="105">
        <v>32</v>
      </c>
      <c r="J24" s="105">
        <v>24</v>
      </c>
      <c r="K24" s="105"/>
      <c r="L24" s="105"/>
      <c r="M24" s="66"/>
    </row>
    <row r="25" spans="1:13" ht="15.65" customHeight="1" x14ac:dyDescent="0.35">
      <c r="A25" s="92" t="s">
        <v>61</v>
      </c>
      <c r="B25" s="125" t="s">
        <v>26</v>
      </c>
      <c r="C25" s="125" t="s">
        <v>26</v>
      </c>
      <c r="D25" s="125" t="s">
        <v>26</v>
      </c>
      <c r="E25" s="125">
        <f t="shared" ref="E25:M25" si="2">SUM(E17:E24)</f>
        <v>144</v>
      </c>
      <c r="F25" s="125">
        <f t="shared" si="2"/>
        <v>137</v>
      </c>
      <c r="G25" s="125">
        <f t="shared" si="2"/>
        <v>171</v>
      </c>
      <c r="H25" s="125">
        <f t="shared" si="2"/>
        <v>164</v>
      </c>
      <c r="I25" s="125">
        <f t="shared" si="2"/>
        <v>143</v>
      </c>
      <c r="J25" s="125">
        <f t="shared" si="2"/>
        <v>133</v>
      </c>
      <c r="K25" s="125">
        <f t="shared" si="2"/>
        <v>0</v>
      </c>
      <c r="L25" s="125">
        <f t="shared" si="2"/>
        <v>0</v>
      </c>
      <c r="M25" s="71">
        <f t="shared" si="2"/>
        <v>0</v>
      </c>
    </row>
    <row r="26" spans="1:13" ht="15.65" customHeight="1" x14ac:dyDescent="0.35">
      <c r="A26" s="92" t="s">
        <v>152</v>
      </c>
      <c r="B26" s="125" t="s">
        <v>26</v>
      </c>
      <c r="C26" s="125" t="s">
        <v>26</v>
      </c>
      <c r="D26" s="125" t="s">
        <v>26</v>
      </c>
      <c r="E26" s="127">
        <f>'Williamson - Summary'!E17</f>
        <v>36318</v>
      </c>
      <c r="F26" s="127">
        <f>'Williamson - Summary'!F17</f>
        <v>36541</v>
      </c>
      <c r="G26" s="127">
        <f>'Williamson - Summary'!G17</f>
        <v>36651</v>
      </c>
      <c r="H26" s="127">
        <v>36825</v>
      </c>
      <c r="I26" s="127">
        <v>36962</v>
      </c>
      <c r="J26" s="127"/>
      <c r="K26" s="127"/>
      <c r="L26" s="127"/>
      <c r="M26" s="111"/>
    </row>
    <row r="27" spans="1:13" ht="15.65" customHeight="1" x14ac:dyDescent="0.35">
      <c r="A27" s="42" t="s">
        <v>153</v>
      </c>
      <c r="B27" s="47" t="s">
        <v>26</v>
      </c>
      <c r="C27" s="47" t="s">
        <v>26</v>
      </c>
      <c r="D27" s="47" t="s">
        <v>26</v>
      </c>
      <c r="E27" s="128">
        <f t="shared" ref="E27:M27" si="3">(E25/E26)</f>
        <v>3.9649760449363951E-3</v>
      </c>
      <c r="F27" s="128">
        <f t="shared" si="3"/>
        <v>3.7492132125557594E-3</v>
      </c>
      <c r="G27" s="128">
        <f t="shared" si="3"/>
        <v>4.6656298600311046E-3</v>
      </c>
      <c r="H27" s="128">
        <f t="shared" si="3"/>
        <v>4.4534962661235576E-3</v>
      </c>
      <c r="I27" s="128">
        <f t="shared" si="3"/>
        <v>3.8688382663275797E-3</v>
      </c>
      <c r="J27" s="128" t="e">
        <f t="shared" si="3"/>
        <v>#DIV/0!</v>
      </c>
      <c r="K27" s="128" t="e">
        <f t="shared" si="3"/>
        <v>#DIV/0!</v>
      </c>
      <c r="L27" s="128" t="e">
        <f t="shared" si="3"/>
        <v>#DIV/0!</v>
      </c>
      <c r="M27" s="129" t="e">
        <f t="shared" si="3"/>
        <v>#DIV/0!</v>
      </c>
    </row>
    <row r="28" spans="1:13" x14ac:dyDescent="0.35">
      <c r="A28" s="35"/>
      <c r="B28" s="27"/>
      <c r="C28" s="27"/>
      <c r="D28" s="27"/>
      <c r="E28" s="27"/>
      <c r="F28" s="27"/>
      <c r="G28" s="27"/>
      <c r="H28" s="27"/>
      <c r="I28" s="36"/>
      <c r="J28" s="27"/>
      <c r="K28" s="36"/>
      <c r="L28" s="27"/>
      <c r="M28" s="36"/>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Williamson - Summary</vt:lpstr>
      <vt:lpstr>Critical Errors</vt:lpstr>
      <vt:lpstr>Significant Errors</vt:lpstr>
      <vt:lpstr>ALI &amp; MSAG</vt:lpstr>
      <vt:lpstr>Legacy Errors</vt:lpstr>
      <vt:lpstr>Unique Features with Errors</vt:lpstr>
      <vt:lpstr>EGDMS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Pullias, Nikolas</dc:creator>
  <cp:lastModifiedBy>Pullias, Nikolas</cp:lastModifiedBy>
  <cp:lastPrinted>2020-05-14T16:40:09Z</cp:lastPrinted>
  <dcterms:created xsi:type="dcterms:W3CDTF">2018-02-28T20:55:23Z</dcterms:created>
  <dcterms:modified xsi:type="dcterms:W3CDTF">2022-09-23T18:32:10Z</dcterms:modified>
</cp:coreProperties>
</file>